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30" windowHeight="7770" tabRatio="847" activeTab="1"/>
  </bookViews>
  <sheets>
    <sheet name="North District " sheetId="1" r:id="rId1"/>
    <sheet name="South Disrict" sheetId="6" r:id="rId2"/>
    <sheet name="STATE- GOA" sheetId="7" r:id="rId3"/>
    <sheet name="SFD" sheetId="8" r:id="rId4"/>
    <sheet name="Fund released-2016-17" sheetId="12" r:id="rId5"/>
    <sheet name="Folder-Fin.stat" sheetId="13" r:id="rId6"/>
    <sheet name="Breakup of interventions-17-18" sheetId="14" r:id="rId7"/>
    <sheet name="Recomm_2017-18" sheetId="17" r:id="rId8"/>
    <sheet name="categorywise-2017-18" sheetId="18" r:id="rId9"/>
    <sheet name="Provision-17-18" sheetId="10" r:id="rId10"/>
    <sheet name="Pro-Rec-17-18" sheetId="11" r:id="rId11"/>
    <sheet name="Progress &amp; expdr.-2016-17" sheetId="16" r:id="rId12"/>
    <sheet name="Pro-Rec-16-17" sheetId="15" r:id="rId13"/>
    <sheet name="Exe.summ-17-18" sheetId="19" state="hidden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c" localSheetId="13">#REF!</definedName>
    <definedName name="\c" localSheetId="11">#REF!</definedName>
    <definedName name="\c" localSheetId="12">#REF!</definedName>
    <definedName name="\c" localSheetId="10">#REF!</definedName>
    <definedName name="\c" localSheetId="1">#REF!</definedName>
    <definedName name="\c" localSheetId="2">#REF!</definedName>
    <definedName name="\c">#REF!</definedName>
    <definedName name="\d" localSheetId="13">#REF!</definedName>
    <definedName name="\d" localSheetId="11">#REF!</definedName>
    <definedName name="\d" localSheetId="12">#REF!</definedName>
    <definedName name="\d" localSheetId="1">#REF!</definedName>
    <definedName name="\d" localSheetId="2">#REF!</definedName>
    <definedName name="\d">#REF!</definedName>
    <definedName name="\e" localSheetId="13">#REF!</definedName>
    <definedName name="\e" localSheetId="11">#REF!</definedName>
    <definedName name="\e" localSheetId="12">#REF!</definedName>
    <definedName name="\e" localSheetId="1">#REF!</definedName>
    <definedName name="\e" localSheetId="2">#REF!</definedName>
    <definedName name="\e">#REF!</definedName>
    <definedName name="\i" localSheetId="13">#REF!</definedName>
    <definedName name="\i" localSheetId="11">#REF!</definedName>
    <definedName name="\i" localSheetId="12">#REF!</definedName>
    <definedName name="\i" localSheetId="1">#REF!</definedName>
    <definedName name="\i" localSheetId="2">#REF!</definedName>
    <definedName name="\i">#REF!</definedName>
    <definedName name="\j" localSheetId="13">#REF!</definedName>
    <definedName name="\j" localSheetId="11">#REF!</definedName>
    <definedName name="\j" localSheetId="12">#REF!</definedName>
    <definedName name="\j" localSheetId="1">#REF!</definedName>
    <definedName name="\j" localSheetId="2">#REF!</definedName>
    <definedName name="\j">#REF!</definedName>
    <definedName name="\n" localSheetId="13">#REF!</definedName>
    <definedName name="\n" localSheetId="11">#REF!</definedName>
    <definedName name="\n" localSheetId="12">#REF!</definedName>
    <definedName name="\n" localSheetId="1">#REF!</definedName>
    <definedName name="\n" localSheetId="2">#REF!</definedName>
    <definedName name="\n">#REF!</definedName>
    <definedName name="\q" localSheetId="13">#REF!</definedName>
    <definedName name="\q" localSheetId="11">#REF!</definedName>
    <definedName name="\q" localSheetId="12">#REF!</definedName>
    <definedName name="\q" localSheetId="1">#REF!</definedName>
    <definedName name="\q" localSheetId="2">#REF!</definedName>
    <definedName name="\q">#REF!</definedName>
    <definedName name="\s" localSheetId="13">#REF!</definedName>
    <definedName name="\s" localSheetId="11">#REF!</definedName>
    <definedName name="\s" localSheetId="12">#REF!</definedName>
    <definedName name="\s" localSheetId="1">#REF!</definedName>
    <definedName name="\s" localSheetId="2">#REF!</definedName>
    <definedName name="\s">#REF!</definedName>
    <definedName name="\x" localSheetId="13">#REF!</definedName>
    <definedName name="\x" localSheetId="11">#REF!</definedName>
    <definedName name="\x" localSheetId="12">#REF!</definedName>
    <definedName name="\x" localSheetId="1">#REF!</definedName>
    <definedName name="\x" localSheetId="2">#REF!</definedName>
    <definedName name="\x">#REF!</definedName>
    <definedName name="______________xlnm.Print_Area_1" localSheetId="13">#REF!</definedName>
    <definedName name="______________xlnm.Print_Area_1" localSheetId="11">#REF!</definedName>
    <definedName name="______________xlnm.Print_Area_1" localSheetId="12">#REF!</definedName>
    <definedName name="______________xlnm.Print_Area_1">#REF!</definedName>
    <definedName name="_____________xlnm.Print_Area_1" localSheetId="13">#REF!</definedName>
    <definedName name="_____________xlnm.Print_Area_1" localSheetId="11">#REF!</definedName>
    <definedName name="_____________xlnm.Print_Area_1" localSheetId="12">#REF!</definedName>
    <definedName name="_____________xlnm.Print_Area_1">#REF!</definedName>
    <definedName name="____________xlnm.Print_Area_1" localSheetId="13">#REF!</definedName>
    <definedName name="____________xlnm.Print_Area_1" localSheetId="11">#REF!</definedName>
    <definedName name="____________xlnm.Print_Area_1" localSheetId="12">#REF!</definedName>
    <definedName name="____________xlnm.Print_Area_1">#REF!</definedName>
    <definedName name="___________xlnm.Print_Area_1" localSheetId="13">#REF!</definedName>
    <definedName name="___________xlnm.Print_Area_1" localSheetId="11">#REF!</definedName>
    <definedName name="___________xlnm.Print_Area_1" localSheetId="12">#REF!</definedName>
    <definedName name="___________xlnm.Print_Area_1">#REF!</definedName>
    <definedName name="__________xlnm.Print_Area_1" localSheetId="13">#REF!</definedName>
    <definedName name="__________xlnm.Print_Area_1" localSheetId="11">#REF!</definedName>
    <definedName name="__________xlnm.Print_Area_1" localSheetId="12">#REF!</definedName>
    <definedName name="__________xlnm.Print_Area_1">#REF!</definedName>
    <definedName name="_________xlnm.Print_Area_1" localSheetId="13">#REF!</definedName>
    <definedName name="_________xlnm.Print_Area_1" localSheetId="11">#REF!</definedName>
    <definedName name="_________xlnm.Print_Area_1" localSheetId="12">#REF!</definedName>
    <definedName name="_________xlnm.Print_Area_1" localSheetId="1">#REF!</definedName>
    <definedName name="_________xlnm.Print_Area_1" localSheetId="2">#REF!</definedName>
    <definedName name="_________xlnm.Print_Area_1">#REF!</definedName>
    <definedName name="________xlnm.Print_Area_1" localSheetId="13">#REF!</definedName>
    <definedName name="________xlnm.Print_Area_1" localSheetId="11">#REF!</definedName>
    <definedName name="________xlnm.Print_Area_1" localSheetId="12">#REF!</definedName>
    <definedName name="________xlnm.Print_Area_1" localSheetId="1">#REF!</definedName>
    <definedName name="________xlnm.Print_Area_1" localSheetId="2">#REF!</definedName>
    <definedName name="________xlnm.Print_Area_1">#REF!</definedName>
    <definedName name="_______xlnm.Print_Area_1" localSheetId="13">#REF!</definedName>
    <definedName name="_______xlnm.Print_Area_1" localSheetId="11">#REF!</definedName>
    <definedName name="_______xlnm.Print_Area_1" localSheetId="12">#REF!</definedName>
    <definedName name="_______xlnm.Print_Area_1">#REF!</definedName>
    <definedName name="______xlnm.Print_Area_1" localSheetId="13">#REF!</definedName>
    <definedName name="______xlnm.Print_Area_1" localSheetId="11">#REF!</definedName>
    <definedName name="______xlnm.Print_Area_1" localSheetId="12">#REF!</definedName>
    <definedName name="______xlnm.Print_Area_1" localSheetId="1">#REF!</definedName>
    <definedName name="______xlnm.Print_Area_1" localSheetId="2">#REF!</definedName>
    <definedName name="______xlnm.Print_Area_1">#REF!</definedName>
    <definedName name="_____xlnm.Print_Area_1" localSheetId="13">#REF!</definedName>
    <definedName name="_____xlnm.Print_Area_1" localSheetId="11">#REF!</definedName>
    <definedName name="_____xlnm.Print_Area_1" localSheetId="12">#REF!</definedName>
    <definedName name="_____xlnm.Print_Area_1" localSheetId="1">#REF!</definedName>
    <definedName name="_____xlnm.Print_Area_1" localSheetId="2">#REF!</definedName>
    <definedName name="_____xlnm.Print_Area_1">#REF!</definedName>
    <definedName name="____xlnm.Print_Area_1" localSheetId="13">#REF!</definedName>
    <definedName name="____xlnm.Print_Area_1" localSheetId="11">#REF!</definedName>
    <definedName name="____xlnm.Print_Area_1" localSheetId="12">#REF!</definedName>
    <definedName name="____xlnm.Print_Area_1" localSheetId="1">#REF!</definedName>
    <definedName name="____xlnm.Print_Area_1" localSheetId="2">#REF!</definedName>
    <definedName name="____xlnm.Print_Area_1">#REF!</definedName>
    <definedName name="___1Excel_BuiltIn_Print_Area_1_1">[1]Kgbv!$A$1:$B$35</definedName>
    <definedName name="___xlnm.Print_Area_1" localSheetId="13">#REF!</definedName>
    <definedName name="___xlnm.Print_Area_1" localSheetId="11">#REF!</definedName>
    <definedName name="___xlnm.Print_Area_1" localSheetId="12">#REF!</definedName>
    <definedName name="___xlnm.Print_Area_1" localSheetId="1">#REF!</definedName>
    <definedName name="___xlnm.Print_Area_1" localSheetId="2">#REF!</definedName>
    <definedName name="___xlnm.Print_Area_1">#REF!</definedName>
    <definedName name="__1Excel_BuiltIn_Print_Area_1_1">[2]Kgbv!$A$1:$B$35</definedName>
    <definedName name="__xlnm.Print_Area_1" localSheetId="13">#REF!</definedName>
    <definedName name="__xlnm.Print_Area_1" localSheetId="11">#REF!</definedName>
    <definedName name="__xlnm.Print_Area_1" localSheetId="12">#REF!</definedName>
    <definedName name="__xlnm.Print_Area_1" localSheetId="10">#REF!</definedName>
    <definedName name="__xlnm.Print_Area_1" localSheetId="1">#REF!</definedName>
    <definedName name="__xlnm.Print_Area_1" localSheetId="2">#REF!</definedName>
    <definedName name="__xlnm.Print_Area_1">#REF!</definedName>
    <definedName name="_1Excel_BuiltIn_Print_Area_1_1">[3]Kgbv!$A$1:$B$35</definedName>
    <definedName name="_3Excel_BuiltIn_Print_Area_1_1">[2]Kgbv!$A$1:$B$35</definedName>
    <definedName name="_4Excel_BuiltIn_Print_Area_1_1">[4]Kgbv!$A$1:$B$35</definedName>
    <definedName name="_8Excel_BuiltIn_Print_Area_1_1">[4]Kgbv!$A$1:$B$35</definedName>
    <definedName name="_Fill" localSheetId="13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localSheetId="7" hidden="1">#REF!</definedName>
    <definedName name="_Fill" localSheetId="1" hidden="1">#REF!</definedName>
    <definedName name="_Fill" localSheetId="2" hidden="1">#REF!</definedName>
    <definedName name="_Fill" hidden="1">#REF!</definedName>
    <definedName name="_ftnref1_40" localSheetId="13">#REF!</definedName>
    <definedName name="_ftnref1_40" localSheetId="11">#REF!</definedName>
    <definedName name="_ftnref1_40" localSheetId="12">#REF!</definedName>
    <definedName name="_ftnref1_40">#REF!</definedName>
    <definedName name="_Key1" localSheetId="13" hidden="1">[5]A!#REF!</definedName>
    <definedName name="_Key1" localSheetId="11" hidden="1">[5]A!#REF!</definedName>
    <definedName name="_Key1" localSheetId="12" hidden="1">[5]A!#REF!</definedName>
    <definedName name="_Key1" localSheetId="10" hidden="1">[5]A!#REF!</definedName>
    <definedName name="_Key1" localSheetId="1" hidden="1">[5]A!#REF!</definedName>
    <definedName name="_Key1" localSheetId="2" hidden="1">[5]A!#REF!</definedName>
    <definedName name="_Key1" hidden="1">[5]A!#REF!</definedName>
    <definedName name="_Key2" localSheetId="13" hidden="1">[5]A!#REF!</definedName>
    <definedName name="_Key2" localSheetId="11" hidden="1">[5]A!#REF!</definedName>
    <definedName name="_Key2" localSheetId="12" hidden="1">[5]A!#REF!</definedName>
    <definedName name="_Key2" hidden="1">[5]A!#REF!</definedName>
    <definedName name="_Order1" hidden="1">0</definedName>
    <definedName name="_Sort" localSheetId="13" hidden="1">[5]A!#REF!</definedName>
    <definedName name="_Sort" localSheetId="11" hidden="1">[5]A!#REF!</definedName>
    <definedName name="_Sort" localSheetId="12" hidden="1">[5]A!#REF!</definedName>
    <definedName name="_Sort" localSheetId="1" hidden="1">[5]A!#REF!</definedName>
    <definedName name="_Sort" localSheetId="2" hidden="1">[5]A!#REF!</definedName>
    <definedName name="_Sort" hidden="1">[5]A!#REF!</definedName>
    <definedName name="a" localSheetId="13">#REF!</definedName>
    <definedName name="a" localSheetId="11">#REF!</definedName>
    <definedName name="a" localSheetId="12">#REF!</definedName>
    <definedName name="a" localSheetId="10">#REF!</definedName>
    <definedName name="a" localSheetId="7">#REF!</definedName>
    <definedName name="a" localSheetId="1">#REF!</definedName>
    <definedName name="a" localSheetId="2">#REF!</definedName>
    <definedName name="a">#REF!</definedName>
    <definedName name="A_13" localSheetId="13">#REF!</definedName>
    <definedName name="A_13" localSheetId="11">#REF!</definedName>
    <definedName name="A_13" localSheetId="12">#REF!</definedName>
    <definedName name="A_13">#REF!</definedName>
    <definedName name="A_2" localSheetId="13">#REF!</definedName>
    <definedName name="A_2" localSheetId="11">#REF!</definedName>
    <definedName name="A_2" localSheetId="12">#REF!</definedName>
    <definedName name="A_2">#REF!</definedName>
    <definedName name="A_31" localSheetId="13">#REF!</definedName>
    <definedName name="A_31" localSheetId="11">#REF!</definedName>
    <definedName name="A_31" localSheetId="12">#REF!</definedName>
    <definedName name="A_31">#REF!</definedName>
    <definedName name="aa" localSheetId="13">#REF!</definedName>
    <definedName name="aa" localSheetId="11">#REF!</definedName>
    <definedName name="aa" localSheetId="12">#REF!</definedName>
    <definedName name="aa" localSheetId="7">#REF!</definedName>
    <definedName name="aa" localSheetId="1">#REF!</definedName>
    <definedName name="aa" localSheetId="2">#REF!</definedName>
    <definedName name="aa">#REF!</definedName>
    <definedName name="aaaa" localSheetId="13">#REF!</definedName>
    <definedName name="aaaa" localSheetId="11">#REF!</definedName>
    <definedName name="aaaa" localSheetId="12">#REF!</definedName>
    <definedName name="aaaa" localSheetId="7">#REF!</definedName>
    <definedName name="aaaa" localSheetId="1">#REF!</definedName>
    <definedName name="aaaa" localSheetId="2">#REF!</definedName>
    <definedName name="aaaa">#REF!</definedName>
    <definedName name="aaaa_13" localSheetId="13">#REF!</definedName>
    <definedName name="aaaa_13" localSheetId="11">#REF!</definedName>
    <definedName name="aaaa_13" localSheetId="12">#REF!</definedName>
    <definedName name="aaaa_13">#REF!</definedName>
    <definedName name="aaaa_2" localSheetId="13">#REF!</definedName>
    <definedName name="aaaa_2" localSheetId="11">#REF!</definedName>
    <definedName name="aaaa_2" localSheetId="12">#REF!</definedName>
    <definedName name="aaaa_2">#REF!</definedName>
    <definedName name="aaaa_31" localSheetId="13">#REF!</definedName>
    <definedName name="aaaa_31" localSheetId="11">#REF!</definedName>
    <definedName name="aaaa_31" localSheetId="12">#REF!</definedName>
    <definedName name="aaaa_31">#REF!</definedName>
    <definedName name="abc" localSheetId="13">#REF!</definedName>
    <definedName name="abc" localSheetId="11">#REF!</definedName>
    <definedName name="abc" localSheetId="12">#REF!</definedName>
    <definedName name="abc" localSheetId="1">#REF!</definedName>
    <definedName name="abc" localSheetId="2">#REF!</definedName>
    <definedName name="abc">#REF!</definedName>
    <definedName name="ajay" localSheetId="13">#REF!</definedName>
    <definedName name="ajay" localSheetId="11">#REF!</definedName>
    <definedName name="ajay" localSheetId="12">#REF!</definedName>
    <definedName name="ajay" localSheetId="1">#REF!</definedName>
    <definedName name="ajay" localSheetId="2">#REF!</definedName>
    <definedName name="ajay">#REF!</definedName>
    <definedName name="asdfasdfa" localSheetId="13">#REF!</definedName>
    <definedName name="asdfasdfa" localSheetId="11">#REF!</definedName>
    <definedName name="asdfasdfa" localSheetId="12">#REF!</definedName>
    <definedName name="asdfasdfa" localSheetId="1">#REF!</definedName>
    <definedName name="asdfasdfa" localSheetId="2">#REF!</definedName>
    <definedName name="asdfasdfa">#REF!</definedName>
    <definedName name="B" localSheetId="13">#REF!</definedName>
    <definedName name="B" localSheetId="11">#REF!</definedName>
    <definedName name="B" localSheetId="12">#REF!</definedName>
    <definedName name="B" localSheetId="1">#REF!</definedName>
    <definedName name="B" localSheetId="2">#REF!</definedName>
    <definedName name="B">#REF!</definedName>
    <definedName name="B_13" localSheetId="13">#REF!</definedName>
    <definedName name="B_13" localSheetId="11">#REF!</definedName>
    <definedName name="B_13" localSheetId="12">#REF!</definedName>
    <definedName name="B_13">#REF!</definedName>
    <definedName name="B_2" localSheetId="13">#REF!</definedName>
    <definedName name="B_2" localSheetId="11">#REF!</definedName>
    <definedName name="B_2" localSheetId="12">#REF!</definedName>
    <definedName name="B_2">#REF!</definedName>
    <definedName name="B_31" localSheetId="13">#REF!</definedName>
    <definedName name="B_31" localSheetId="11">#REF!</definedName>
    <definedName name="B_31" localSheetId="12">#REF!</definedName>
    <definedName name="B_31">#REF!</definedName>
    <definedName name="BuiltIn_AutoFilter___1" localSheetId="13">[6]SSA_BANGALORE!#REF!</definedName>
    <definedName name="BuiltIn_AutoFilter___1" localSheetId="4">[7]SSA_BANGALORE!#REF!</definedName>
    <definedName name="BuiltIn_AutoFilter___1" localSheetId="11">[7]SSA_BANGALORE!#REF!</definedName>
    <definedName name="BuiltIn_AutoFilter___1" localSheetId="12">[8]SSA_BANGALORE!#REF!</definedName>
    <definedName name="BuiltIn_AutoFilter___1" localSheetId="10">[8]SSA_BANGALORE!#REF!</definedName>
    <definedName name="BuiltIn_AutoFilter___1" localSheetId="1">[6]SSA_BANGALORE!#REF!</definedName>
    <definedName name="BuiltIn_AutoFilter___1" localSheetId="2">[6]SSA_BANGALORE!#REF!</definedName>
    <definedName name="BuiltIn_AutoFilter___1">[6]SSA_BANGALORE!#REF!</definedName>
    <definedName name="BuiltIn_AutoFilter___2" localSheetId="13">[6]SSA_MYSORE!#REF!</definedName>
    <definedName name="BuiltIn_AutoFilter___2" localSheetId="4">[7]SSA_MYSORE!#REF!</definedName>
    <definedName name="BuiltIn_AutoFilter___2" localSheetId="11">[7]SSA_MYSORE!#REF!</definedName>
    <definedName name="BuiltIn_AutoFilter___2" localSheetId="12">[8]SSA_MYSORE!#REF!</definedName>
    <definedName name="BuiltIn_AutoFilter___2" localSheetId="10">[8]SSA_MYSORE!#REF!</definedName>
    <definedName name="BuiltIn_AutoFilter___2" localSheetId="1">[6]SSA_MYSORE!#REF!</definedName>
    <definedName name="BuiltIn_AutoFilter___2" localSheetId="2">[6]SSA_MYSORE!#REF!</definedName>
    <definedName name="BuiltIn_AutoFilter___2">[6]SSA_MYSORE!#REF!</definedName>
    <definedName name="BuiltIn_AutoFilter___3" localSheetId="13">#REF!</definedName>
    <definedName name="BuiltIn_AutoFilter___3" localSheetId="11">#REF!</definedName>
    <definedName name="BuiltIn_AutoFilter___3" localSheetId="12">#REF!</definedName>
    <definedName name="BuiltIn_AutoFilter___3" localSheetId="10">#REF!</definedName>
    <definedName name="BuiltIn_AutoFilter___3" localSheetId="7">#REF!</definedName>
    <definedName name="BuiltIn_AutoFilter___3" localSheetId="1">#REF!</definedName>
    <definedName name="BuiltIn_AutoFilter___3" localSheetId="2">#REF!</definedName>
    <definedName name="BuiltIn_AutoFilter___3">#REF!</definedName>
    <definedName name="BuiltIn_Consolidate_Area___0">#N/A</definedName>
    <definedName name="BuiltIn_Consolidate_Area___0___0">#N/A</definedName>
    <definedName name="Builtln_AutoFilter__3" localSheetId="13">[9]SSA_MYSORE!#REF!</definedName>
    <definedName name="Builtln_AutoFilter__3" localSheetId="11">[9]SSA_MYSORE!#REF!</definedName>
    <definedName name="Builtln_AutoFilter__3" localSheetId="12">[9]SSA_MYSORE!#REF!</definedName>
    <definedName name="Builtln_AutoFilter__3">[9]SSA_MYSORE!#REF!</definedName>
    <definedName name="C_" localSheetId="13">#REF!</definedName>
    <definedName name="C_" localSheetId="11">#REF!</definedName>
    <definedName name="C_" localSheetId="12">#REF!</definedName>
    <definedName name="C_" localSheetId="7">#REF!</definedName>
    <definedName name="C_" localSheetId="1">#REF!</definedName>
    <definedName name="C_" localSheetId="2">#REF!</definedName>
    <definedName name="C_">#REF!</definedName>
    <definedName name="C__13" localSheetId="13">#REF!</definedName>
    <definedName name="C__13" localSheetId="11">#REF!</definedName>
    <definedName name="C__13" localSheetId="12">#REF!</definedName>
    <definedName name="C__13">#REF!</definedName>
    <definedName name="C__2" localSheetId="13">#REF!</definedName>
    <definedName name="C__2" localSheetId="11">#REF!</definedName>
    <definedName name="C__2" localSheetId="12">#REF!</definedName>
    <definedName name="C__2">#REF!</definedName>
    <definedName name="C__31" localSheetId="13">#REF!</definedName>
    <definedName name="C__31" localSheetId="11">#REF!</definedName>
    <definedName name="C__31" localSheetId="12">#REF!</definedName>
    <definedName name="C__31">#REF!</definedName>
    <definedName name="Category__ACR_HM_Room" localSheetId="13">[10]Category__ACR_HM_Room!#REF!</definedName>
    <definedName name="Category__ACR_HM_Room" localSheetId="11">[10]Category__ACR_HM_Room!#REF!</definedName>
    <definedName name="Category__ACR_HM_Room" localSheetId="12">[10]Category__ACR_HM_Room!#REF!</definedName>
    <definedName name="Category__ACR_HM_Room" localSheetId="10">[10]Category__ACR_HM_Room!#REF!</definedName>
    <definedName name="Category__ACR_HM_Room" localSheetId="7">[10]Category__ACR_HM_Room!#REF!</definedName>
    <definedName name="Category__ACR_HM_Room" localSheetId="1">[10]Category__ACR_HM_Room!#REF!</definedName>
    <definedName name="Category__ACR_HM_Room" localSheetId="2">[10]Category__ACR_HM_Room!#REF!</definedName>
    <definedName name="Category__ACR_HM_Room">[10]Category__ACR_HM_Room!#REF!</definedName>
    <definedName name="COMPUER_NO_AVAILABLE_ALL" localSheetId="13">[11]COMPUER_NO_AVAILABLE_ALL!#REF!</definedName>
    <definedName name="COMPUER_NO_AVAILABLE_ALL" localSheetId="11">[11]COMPUER_NO_AVAILABLE_ALL!#REF!</definedName>
    <definedName name="COMPUER_NO_AVAILABLE_ALL" localSheetId="12">[11]COMPUER_NO_AVAILABLE_ALL!#REF!</definedName>
    <definedName name="COMPUER_NO_AVAILABLE_ALL" localSheetId="10">[11]COMPUER_NO_AVAILABLE_ALL!#REF!</definedName>
    <definedName name="COMPUER_NO_AVAILABLE_ALL" localSheetId="7">[11]COMPUER_NO_AVAILABLE_ALL!#REF!</definedName>
    <definedName name="COMPUER_NO_AVAILABLE_ALL" localSheetId="1">[11]COMPUER_NO_AVAILABLE_ALL!#REF!</definedName>
    <definedName name="COMPUER_NO_AVAILABLE_ALL" localSheetId="2">[11]COMPUER_NO_AVAILABLE_ALL!#REF!</definedName>
    <definedName name="COMPUER_NO_AVAILABLE_ALL">[11]COMPUER_NO_AVAILABLE_ALL!#REF!</definedName>
    <definedName name="_xlnm.Consolidate_Area">#N/A</definedName>
    <definedName name="Copy" localSheetId="13">#REF!</definedName>
    <definedName name="Copy" localSheetId="11">#REF!</definedName>
    <definedName name="Copy" localSheetId="12">#REF!</definedName>
    <definedName name="Copy" localSheetId="10">#REF!</definedName>
    <definedName name="Copy" localSheetId="7">#REF!</definedName>
    <definedName name="Copy" localSheetId="1">#REF!</definedName>
    <definedName name="Copy" localSheetId="2">#REF!</definedName>
    <definedName name="Copy">#REF!</definedName>
    <definedName name="D" localSheetId="13">'[5]10-20'!#REF!</definedName>
    <definedName name="D" localSheetId="11">'[5]10-20'!#REF!</definedName>
    <definedName name="D" localSheetId="12">'[5]10-20'!#REF!</definedName>
    <definedName name="D" localSheetId="7">'[5]10-20'!#REF!</definedName>
    <definedName name="D" localSheetId="1">'[5]10-20'!#REF!</definedName>
    <definedName name="D" localSheetId="2">'[5]10-20'!#REF!</definedName>
    <definedName name="D">'[5]10-20'!#REF!</definedName>
    <definedName name="D_13" localSheetId="13">'[12]10-20'!#REF!</definedName>
    <definedName name="D_13" localSheetId="4">'[13]10-20'!#REF!</definedName>
    <definedName name="D_13" localSheetId="11">'[12]10-20'!#REF!</definedName>
    <definedName name="D_13" localSheetId="12">'[12]10-20'!#REF!</definedName>
    <definedName name="D_13">'[12]10-20'!#REF!</definedName>
    <definedName name="D_2" localSheetId="13">'[14]10-20'!#REF!</definedName>
    <definedName name="D_2" localSheetId="4">'[15]10-20'!#REF!</definedName>
    <definedName name="D_2" localSheetId="11">'[14]10-20'!#REF!</definedName>
    <definedName name="D_2" localSheetId="12">'[14]10-20'!#REF!</definedName>
    <definedName name="D_2">'[14]10-20'!#REF!</definedName>
    <definedName name="D_31" localSheetId="13">'[12]10-20'!#REF!</definedName>
    <definedName name="D_31" localSheetId="4">'[13]10-20'!#REF!</definedName>
    <definedName name="D_31" localSheetId="11">'[12]10-20'!#REF!</definedName>
    <definedName name="D_31" localSheetId="12">'[12]10-20'!#REF!</definedName>
    <definedName name="D_31">'[12]10-20'!#REF!</definedName>
    <definedName name="_xlnm.Database" localSheetId="13">#REF!</definedName>
    <definedName name="_xlnm.Database" localSheetId="11">#REF!</definedName>
    <definedName name="_xlnm.Database" localSheetId="12">#REF!</definedName>
    <definedName name="_xlnm.Database" localSheetId="10">#REF!</definedName>
    <definedName name="_xlnm.Database" localSheetId="7">#REF!</definedName>
    <definedName name="_xlnm.Database" localSheetId="1">#REF!</definedName>
    <definedName name="_xlnm.Database" localSheetId="2">#REF!</definedName>
    <definedName name="_xlnm.Database">#REF!</definedName>
    <definedName name="dd" localSheetId="13">#REF!</definedName>
    <definedName name="dd" localSheetId="11">#REF!</definedName>
    <definedName name="dd">#REF!</definedName>
    <definedName name="Deepak" localSheetId="13">#REF!</definedName>
    <definedName name="Deepak" localSheetId="11">#REF!</definedName>
    <definedName name="Deepak" localSheetId="12">#REF!</definedName>
    <definedName name="Deepak">#REF!</definedName>
    <definedName name="DFGB" localSheetId="13">#REF!</definedName>
    <definedName name="DFGB" localSheetId="11">#REF!</definedName>
    <definedName name="DFGB" localSheetId="12">#REF!</definedName>
    <definedName name="DFGB" localSheetId="7">#REF!</definedName>
    <definedName name="DFGB" localSheetId="1">#REF!</definedName>
    <definedName name="DFGB" localSheetId="2">#REF!</definedName>
    <definedName name="DFGB">#REF!</definedName>
    <definedName name="dmr2oct">'[16]28'!$A$5:$T$60</definedName>
    <definedName name="dmr2oct_2" localSheetId="13">#REF!</definedName>
    <definedName name="dmr2oct_2" localSheetId="4">#REF!</definedName>
    <definedName name="dmr2oct_2" localSheetId="11">#REF!</definedName>
    <definedName name="dmr2oct_2" localSheetId="12">#REF!</definedName>
    <definedName name="dmr2oct_2">#REF!</definedName>
    <definedName name="ds" localSheetId="4" hidden="1">{"'Sheet1'!$A$4386:$N$4591"}</definedName>
    <definedName name="ds" hidden="1">{"'Sheet1'!$A$4386:$N$4591"}</definedName>
    <definedName name="E" localSheetId="13">#REF!</definedName>
    <definedName name="E" localSheetId="11">#REF!</definedName>
    <definedName name="E" localSheetId="12">#REF!</definedName>
    <definedName name="E" localSheetId="10">#REF!</definedName>
    <definedName name="E" localSheetId="7">#REF!</definedName>
    <definedName name="E" localSheetId="1">#REF!</definedName>
    <definedName name="E" localSheetId="2">#REF!</definedName>
    <definedName name="E">#REF!</definedName>
    <definedName name="E_13" localSheetId="13">#REF!</definedName>
    <definedName name="E_13" localSheetId="11">#REF!</definedName>
    <definedName name="E_13" localSheetId="12">#REF!</definedName>
    <definedName name="E_13">#REF!</definedName>
    <definedName name="E_2" localSheetId="13">#REF!</definedName>
    <definedName name="E_2" localSheetId="11">#REF!</definedName>
    <definedName name="E_2" localSheetId="12">#REF!</definedName>
    <definedName name="E_2">#REF!</definedName>
    <definedName name="E_31" localSheetId="13">#REF!</definedName>
    <definedName name="E_31" localSheetId="11">#REF!</definedName>
    <definedName name="E_31" localSheetId="12">#REF!</definedName>
    <definedName name="E_31">#REF!</definedName>
    <definedName name="eeee" localSheetId="13">#REF!</definedName>
    <definedName name="eeee" localSheetId="11">#REF!</definedName>
    <definedName name="eeee" localSheetId="12">#REF!</definedName>
    <definedName name="eeee" localSheetId="7">#REF!</definedName>
    <definedName name="eeee" localSheetId="1">#REF!</definedName>
    <definedName name="eeee" localSheetId="2">#REF!</definedName>
    <definedName name="eeee">#REF!</definedName>
    <definedName name="enrollment" localSheetId="13">#REF!</definedName>
    <definedName name="enrollment" localSheetId="11">#REF!</definedName>
    <definedName name="enrollment" localSheetId="12">#REF!</definedName>
    <definedName name="enrollment" localSheetId="7">#REF!</definedName>
    <definedName name="enrollment" localSheetId="1">#REF!</definedName>
    <definedName name="enrollment" localSheetId="2">#REF!</definedName>
    <definedName name="enrollment">#REF!</definedName>
    <definedName name="Excel_BuiltIn__FilterDatabase_1" localSheetId="13">#REF!</definedName>
    <definedName name="Excel_BuiltIn__FilterDatabase_1" localSheetId="11">#REF!</definedName>
    <definedName name="Excel_BuiltIn__FilterDatabase_1" localSheetId="12">#REF!</definedName>
    <definedName name="Excel_BuiltIn__FilterDatabase_1" localSheetId="1">#REF!</definedName>
    <definedName name="Excel_BuiltIn__FilterDatabase_1" localSheetId="2">#REF!</definedName>
    <definedName name="Excel_BuiltIn__FilterDatabase_1">#REF!</definedName>
    <definedName name="Excel_BuiltIn_Print_Area" localSheetId="13">#REF!</definedName>
    <definedName name="Excel_BuiltIn_Print_Area" localSheetId="11">#REF!</definedName>
    <definedName name="Excel_BuiltIn_Print_Area" localSheetId="12">#REF!</definedName>
    <definedName name="Excel_BuiltIn_Print_Area">#REF!</definedName>
    <definedName name="Excel_BuiltIn_Print_Area_10_1" localSheetId="13">#REF!</definedName>
    <definedName name="Excel_BuiltIn_Print_Area_10_1" localSheetId="11">#REF!</definedName>
    <definedName name="Excel_BuiltIn_Print_Area_10_1" localSheetId="12">#REF!</definedName>
    <definedName name="Excel_BuiltIn_Print_Area_10_1" localSheetId="1">#REF!</definedName>
    <definedName name="Excel_BuiltIn_Print_Area_10_1" localSheetId="2">#REF!</definedName>
    <definedName name="Excel_BuiltIn_Print_Area_10_1">#REF!</definedName>
    <definedName name="Excel_BuiltIn_Print_Area_10_1_1">"#REF!"</definedName>
    <definedName name="Excel_BuiltIn_Print_Area_10_1_5">"#REF!"</definedName>
    <definedName name="Excel_BuiltIn_Print_Area_10_1_6">"#REF!"</definedName>
    <definedName name="Excel_BuiltIn_Print_Area_12" localSheetId="13">'[17]STR-Table-6'!#REF!</definedName>
    <definedName name="Excel_BuiltIn_Print_Area_12" localSheetId="4">'[18]STR-Table-6'!#REF!</definedName>
    <definedName name="Excel_BuiltIn_Print_Area_12" localSheetId="11">'[17]STR-Table-6'!#REF!</definedName>
    <definedName name="Excel_BuiltIn_Print_Area_12" localSheetId="12">'[17]STR-Table-6'!#REF!</definedName>
    <definedName name="Excel_BuiltIn_Print_Area_12">'[17]STR-Table-6'!#REF!</definedName>
    <definedName name="Excel_BuiltIn_Print_Area_14" localSheetId="13">#REF!</definedName>
    <definedName name="Excel_BuiltIn_Print_Area_14" localSheetId="4">#REF!</definedName>
    <definedName name="Excel_BuiltIn_Print_Area_14" localSheetId="11">#REF!</definedName>
    <definedName name="Excel_BuiltIn_Print_Area_14" localSheetId="12">#REF!</definedName>
    <definedName name="Excel_BuiltIn_Print_Area_14">#REF!</definedName>
    <definedName name="Excel_BuiltIn_Print_Area_15_1" localSheetId="13">#REF!</definedName>
    <definedName name="Excel_BuiltIn_Print_Area_15_1" localSheetId="11">#REF!</definedName>
    <definedName name="Excel_BuiltIn_Print_Area_15_1" localSheetId="12">#REF!</definedName>
    <definedName name="Excel_BuiltIn_Print_Area_15_1">#REF!</definedName>
    <definedName name="Excel_BuiltIn_Print_Area_16_1" localSheetId="13">#REF!</definedName>
    <definedName name="Excel_BuiltIn_Print_Area_16_1" localSheetId="11">#REF!</definedName>
    <definedName name="Excel_BuiltIn_Print_Area_16_1" localSheetId="12">#REF!</definedName>
    <definedName name="Excel_BuiltIn_Print_Area_16_1">#REF!</definedName>
    <definedName name="Excel_BuiltIn_Print_Area_17_1" localSheetId="13">'[17]RTE-tch-Prim-Table-10'!#REF!</definedName>
    <definedName name="Excel_BuiltIn_Print_Area_17_1" localSheetId="4">'[18]RTE-tch-Prim-Table-10'!#REF!</definedName>
    <definedName name="Excel_BuiltIn_Print_Area_17_1" localSheetId="11">'[17]RTE-tch-Prim-Table-10'!#REF!</definedName>
    <definedName name="Excel_BuiltIn_Print_Area_17_1" localSheetId="12">'[17]RTE-tch-Prim-Table-10'!#REF!</definedName>
    <definedName name="Excel_BuiltIn_Print_Area_17_1">'[17]RTE-tch-Prim-Table-10'!#REF!</definedName>
    <definedName name="Excel_BuiltIn_Print_Area_18_1" localSheetId="13">#REF!</definedName>
    <definedName name="Excel_BuiltIn_Print_Area_18_1" localSheetId="4">#REF!</definedName>
    <definedName name="Excel_BuiltIn_Print_Area_18_1" localSheetId="11">#REF!</definedName>
    <definedName name="Excel_BuiltIn_Print_Area_18_1" localSheetId="12">#REF!</definedName>
    <definedName name="Excel_BuiltIn_Print_Area_18_1">#REF!</definedName>
    <definedName name="Excel_BuiltIn_Print_Area_2_1_1">"#REF!"</definedName>
    <definedName name="Excel_BuiltIn_Print_Area_2_1_2">"#REF!"</definedName>
    <definedName name="Excel_BuiltIn_Print_Area_2_1_2_1" localSheetId="4">'[19]districtwise awppb'!$A$1:$AH$185</definedName>
    <definedName name="Excel_BuiltIn_Print_Area_2_1_2_1" localSheetId="12">'[20]districtwise awppb'!$A$1:$AH$185</definedName>
    <definedName name="Excel_BuiltIn_Print_Area_2_1_2_1" localSheetId="10">'[20]districtwise awppb'!$A$1:$AH$185</definedName>
    <definedName name="Excel_BuiltIn_Print_Area_2_1_2_1">'[21]districtwise awppb'!$A$1:$AH$185</definedName>
    <definedName name="Excel_BuiltIn_Print_Area_2_1_2_1_5">"#REF!"</definedName>
    <definedName name="Excel_BuiltIn_Print_Area_21_1" localSheetId="13">'[17]brc-crc-furni-Table-13'!#REF!</definedName>
    <definedName name="Excel_BuiltIn_Print_Area_21_1" localSheetId="4">'[18]brc-crc-furni-Table-13'!#REF!</definedName>
    <definedName name="Excel_BuiltIn_Print_Area_21_1" localSheetId="11">'[17]brc-crc-furni-Table-13'!#REF!</definedName>
    <definedName name="Excel_BuiltIn_Print_Area_21_1" localSheetId="12">'[17]brc-crc-furni-Table-13'!#REF!</definedName>
    <definedName name="Excel_BuiltIn_Print_Area_21_1">'[17]brc-crc-furni-Table-13'!#REF!</definedName>
    <definedName name="Excel_BuiltIn_Print_Area_22" localSheetId="13">'[17]integ-Table-14'!#REF!</definedName>
    <definedName name="Excel_BuiltIn_Print_Area_22" localSheetId="4">'[18]integ-Table-14'!#REF!</definedName>
    <definedName name="Excel_BuiltIn_Print_Area_22" localSheetId="11">'[17]integ-Table-14'!#REF!</definedName>
    <definedName name="Excel_BuiltIn_Print_Area_22" localSheetId="12">'[17]integ-Table-14'!#REF!</definedName>
    <definedName name="Excel_BuiltIn_Print_Area_22">'[17]integ-Table-14'!#REF!</definedName>
    <definedName name="Excel_BuiltIn_Print_Area_30" localSheetId="13">'[17]cwsn-Table22'!#REF!</definedName>
    <definedName name="Excel_BuiltIn_Print_Area_30" localSheetId="4">'[18]cwsn-Table22'!#REF!</definedName>
    <definedName name="Excel_BuiltIn_Print_Area_30" localSheetId="11">'[17]cwsn-Table22'!#REF!</definedName>
    <definedName name="Excel_BuiltIn_Print_Area_30" localSheetId="12">'[17]cwsn-Table22'!#REF!</definedName>
    <definedName name="Excel_BuiltIn_Print_Area_30">'[17]cwsn-Table22'!#REF!</definedName>
    <definedName name="Excel_BuiltIn_Print_Area_32_1" localSheetId="13">'[17]cw-addl-Table24.1'!#REF!</definedName>
    <definedName name="Excel_BuiltIn_Print_Area_32_1" localSheetId="4">'[18]cw-addl-Table24.1'!#REF!</definedName>
    <definedName name="Excel_BuiltIn_Print_Area_32_1" localSheetId="11">'[17]cw-addl-Table24.1'!#REF!</definedName>
    <definedName name="Excel_BuiltIn_Print_Area_32_1" localSheetId="12">'[17]cw-addl-Table24.1'!#REF!</definedName>
    <definedName name="Excel_BuiltIn_Print_Area_32_1">'[17]cw-addl-Table24.1'!#REF!</definedName>
    <definedName name="Excel_BuiltIn_Print_Area_33_1" localSheetId="13">#REF!</definedName>
    <definedName name="Excel_BuiltIn_Print_Area_33_1" localSheetId="4">#REF!</definedName>
    <definedName name="Excel_BuiltIn_Print_Area_33_1" localSheetId="11">#REF!</definedName>
    <definedName name="Excel_BuiltIn_Print_Area_33_1" localSheetId="12">#REF!</definedName>
    <definedName name="Excel_BuiltIn_Print_Area_33_1">#REF!</definedName>
    <definedName name="Excel_BuiltIn_Print_Area_34" localSheetId="13">'[17]cw-dw-toilet-Table25'!#REF!</definedName>
    <definedName name="Excel_BuiltIn_Print_Area_34" localSheetId="4">'[18]cw-dw-toilet-Table25'!#REF!</definedName>
    <definedName name="Excel_BuiltIn_Print_Area_34" localSheetId="11">'[17]cw-dw-toilet-Table25'!#REF!</definedName>
    <definedName name="Excel_BuiltIn_Print_Area_34" localSheetId="12">'[17]cw-dw-toilet-Table25'!#REF!</definedName>
    <definedName name="Excel_BuiltIn_Print_Area_34">'[17]cw-dw-toilet-Table25'!#REF!</definedName>
    <definedName name="Excel_BuiltIn_Print_Area_36" localSheetId="13">'[17]m-grant-Table-27'!#REF!</definedName>
    <definedName name="Excel_BuiltIn_Print_Area_36" localSheetId="4">'[18]m-grant-Table-27'!#REF!</definedName>
    <definedName name="Excel_BuiltIn_Print_Area_36" localSheetId="11">'[17]m-grant-Table-27'!#REF!</definedName>
    <definedName name="Excel_BuiltIn_Print_Area_36" localSheetId="12">'[17]m-grant-Table-27'!#REF!</definedName>
    <definedName name="Excel_BuiltIn_Print_Area_36">'[17]m-grant-Table-27'!#REF!</definedName>
    <definedName name="Excel_BuiltIn_Print_Area_4_1">"#REF!"</definedName>
    <definedName name="Excel_BuiltIn_Print_Area_42_1" localSheetId="13">'[17]cwsn-Table22'!#REF!</definedName>
    <definedName name="Excel_BuiltIn_Print_Area_42_1" localSheetId="4">'[18]cwsn-Table22'!#REF!</definedName>
    <definedName name="Excel_BuiltIn_Print_Area_42_1" localSheetId="11">'[17]cwsn-Table22'!#REF!</definedName>
    <definedName name="Excel_BuiltIn_Print_Area_42_1" localSheetId="12">'[17]cwsn-Table22'!#REF!</definedName>
    <definedName name="Excel_BuiltIn_Print_Area_42_1">'[17]cwsn-Table22'!#REF!</definedName>
    <definedName name="Excel_BuiltIn_Print_Area_43" localSheetId="13">#REF!</definedName>
    <definedName name="Excel_BuiltIn_Print_Area_43" localSheetId="4">#REF!</definedName>
    <definedName name="Excel_BuiltIn_Print_Area_43" localSheetId="11">#REF!</definedName>
    <definedName name="Excel_BuiltIn_Print_Area_43" localSheetId="12">#REF!</definedName>
    <definedName name="Excel_BuiltIn_Print_Area_43">#REF!</definedName>
    <definedName name="Excel_BuiltIn_Print_Area_44_1" localSheetId="13">'[17]cw-addl-Table24.1'!#REF!</definedName>
    <definedName name="Excel_BuiltIn_Print_Area_44_1" localSheetId="4">'[18]cw-addl-Table24.1'!#REF!</definedName>
    <definedName name="Excel_BuiltIn_Print_Area_44_1" localSheetId="11">'[17]cw-addl-Table24.1'!#REF!</definedName>
    <definedName name="Excel_BuiltIn_Print_Area_44_1" localSheetId="12">'[17]cw-addl-Table24.1'!#REF!</definedName>
    <definedName name="Excel_BuiltIn_Print_Area_44_1">'[17]cw-addl-Table24.1'!#REF!</definedName>
    <definedName name="Excel_BuiltIn_Print_Area_44_1_1" localSheetId="13">#REF!</definedName>
    <definedName name="Excel_BuiltIn_Print_Area_44_1_1" localSheetId="4">#REF!</definedName>
    <definedName name="Excel_BuiltIn_Print_Area_44_1_1" localSheetId="11">#REF!</definedName>
    <definedName name="Excel_BuiltIn_Print_Area_44_1_1" localSheetId="12">#REF!</definedName>
    <definedName name="Excel_BuiltIn_Print_Area_44_1_1">#REF!</definedName>
    <definedName name="Excel_BuiltIn_Print_Area_46_1" localSheetId="13">'[17]cw-dw-toilet-Table25'!#REF!</definedName>
    <definedName name="Excel_BuiltIn_Print_Area_46_1" localSheetId="4">'[18]cw-dw-toilet-Table25'!#REF!</definedName>
    <definedName name="Excel_BuiltIn_Print_Area_46_1" localSheetId="11">'[17]cw-dw-toilet-Table25'!#REF!</definedName>
    <definedName name="Excel_BuiltIn_Print_Area_46_1" localSheetId="12">'[17]cw-dw-toilet-Table25'!#REF!</definedName>
    <definedName name="Excel_BuiltIn_Print_Area_46_1">'[17]cw-dw-toilet-Table25'!#REF!</definedName>
    <definedName name="Excel_BuiltIn_Print_Area_48_1" localSheetId="13">'[17]m-grant-Table-27'!#REF!</definedName>
    <definedName name="Excel_BuiltIn_Print_Area_48_1" localSheetId="4">'[18]m-grant-Table-27'!#REF!</definedName>
    <definedName name="Excel_BuiltIn_Print_Area_48_1" localSheetId="11">'[17]m-grant-Table-27'!#REF!</definedName>
    <definedName name="Excel_BuiltIn_Print_Area_48_1" localSheetId="12">'[17]m-grant-Table-27'!#REF!</definedName>
    <definedName name="Excel_BuiltIn_Print_Area_48_1">'[17]m-grant-Table-27'!#REF!</definedName>
    <definedName name="Excel_BuiltIn_Print_Area_55_1" localSheetId="13">#REF!</definedName>
    <definedName name="Excel_BuiltIn_Print_Area_55_1" localSheetId="4">#REF!</definedName>
    <definedName name="Excel_BuiltIn_Print_Area_55_1" localSheetId="11">#REF!</definedName>
    <definedName name="Excel_BuiltIn_Print_Area_55_1" localSheetId="12">#REF!</definedName>
    <definedName name="Excel_BuiltIn_Print_Area_55_1">#REF!</definedName>
    <definedName name="Excel_BuiltIn_Print_Area_6_1">"#REF!"</definedName>
    <definedName name="Excel_BuiltIn_Print_Area_6_1_1">"#REF!"</definedName>
    <definedName name="Excel_BuiltIn_Print_Area_7_1">"#REF!"</definedName>
    <definedName name="Excel_BuiltIn_Print_Area_7_1_1">"#REF!"</definedName>
    <definedName name="Excel_BuiltIn_Print_Titles_1" localSheetId="13">#REF!</definedName>
    <definedName name="Excel_BuiltIn_Print_Titles_1" localSheetId="11">#REF!</definedName>
    <definedName name="Excel_BuiltIn_Print_Titles_1" localSheetId="12">#REF!</definedName>
    <definedName name="Excel_BuiltIn_Print_Titles_1" localSheetId="7">#REF!</definedName>
    <definedName name="Excel_BuiltIn_Print_Titles_1" localSheetId="1">#REF!</definedName>
    <definedName name="Excel_BuiltIn_Print_Titles_1" localSheetId="2">#REF!</definedName>
    <definedName name="Excel_BuiltIn_Print_Titles_1">#REF!</definedName>
    <definedName name="Excel_BuiltIn_Print_Titles_4" localSheetId="13">#REF!</definedName>
    <definedName name="Excel_BuiltIn_Print_Titles_4" localSheetId="11">#REF!</definedName>
    <definedName name="Excel_BuiltIn_Print_Titles_4" localSheetId="12">#REF!</definedName>
    <definedName name="Excel_BuiltIn_Print_Titles_4" localSheetId="7">#REF!</definedName>
    <definedName name="Excel_BuiltIn_Print_Titles_4" localSheetId="1">#REF!</definedName>
    <definedName name="Excel_BuiltIn_Print_Titles_4" localSheetId="2">#REF!</definedName>
    <definedName name="Excel_BuiltIn_Print_Titles_4">#REF!</definedName>
    <definedName name="Excel_BuiltIn_Print_Titles_44" localSheetId="13">#REF!</definedName>
    <definedName name="Excel_BuiltIn_Print_Titles_44" localSheetId="11">#REF!</definedName>
    <definedName name="Excel_BuiltIn_Print_Titles_44" localSheetId="12">#REF!</definedName>
    <definedName name="Excel_BuiltIn_Print_Titles_44">#REF!</definedName>
    <definedName name="Excel_BuiltIn_Print_Titles_5_1">"#REF!,#REF!"</definedName>
    <definedName name="Excel_BuiltIn_Print_Titles_6_1">"#REF!,#REF!"</definedName>
    <definedName name="FDGV" localSheetId="13">#REF!</definedName>
    <definedName name="FDGV" localSheetId="11">#REF!</definedName>
    <definedName name="FDGV" localSheetId="12">#REF!</definedName>
    <definedName name="FDGV" localSheetId="10">#REF!</definedName>
    <definedName name="FDGV" localSheetId="7">#REF!</definedName>
    <definedName name="FDGV" localSheetId="1">#REF!</definedName>
    <definedName name="FDGV" localSheetId="2">#REF!</definedName>
    <definedName name="FDGV">#REF!</definedName>
    <definedName name="FFF" localSheetId="13">#REF!</definedName>
    <definedName name="FFF" localSheetId="11">#REF!</definedName>
    <definedName name="FFF" localSheetId="12">#REF!</definedName>
    <definedName name="FFF">#REF!</definedName>
    <definedName name="ffff" localSheetId="13">'[5]10-20'!#REF!</definedName>
    <definedName name="ffff" localSheetId="11">'[5]10-20'!#REF!</definedName>
    <definedName name="ffff" localSheetId="12">'[5]10-20'!#REF!</definedName>
    <definedName name="ffff">'[5]10-20'!#REF!</definedName>
    <definedName name="ffffff" localSheetId="13">#REF!</definedName>
    <definedName name="ffffff" localSheetId="11">#REF!</definedName>
    <definedName name="ffffff" localSheetId="12">#REF!</definedName>
    <definedName name="ffffff">#REF!</definedName>
    <definedName name="Formula" localSheetId="13">#REF!</definedName>
    <definedName name="Formula" localSheetId="11">#REF!</definedName>
    <definedName name="Formula" localSheetId="12">#REF!</definedName>
    <definedName name="Formula">#REF!</definedName>
    <definedName name="gfdfdf" localSheetId="13">#REF!</definedName>
    <definedName name="gfdfdf" localSheetId="11">#REF!</definedName>
    <definedName name="gfdfdf" localSheetId="12">#REF!</definedName>
    <definedName name="gfdfdf">#REF!</definedName>
    <definedName name="gg" localSheetId="13">#REF!</definedName>
    <definedName name="gg" localSheetId="11">#REF!</definedName>
    <definedName name="gg" localSheetId="12">#REF!</definedName>
    <definedName name="gg">#REF!</definedName>
    <definedName name="gggggggggggggg" localSheetId="13">#REF!</definedName>
    <definedName name="gggggggggggggg" localSheetId="11">#REF!</definedName>
    <definedName name="gggggggggggggg" localSheetId="12">#REF!</definedName>
    <definedName name="gggggggggggggg">#REF!</definedName>
    <definedName name="graduates" localSheetId="13">#REF!</definedName>
    <definedName name="graduates" localSheetId="11">#REF!</definedName>
    <definedName name="graduates" localSheetId="12">#REF!</definedName>
    <definedName name="graduates" localSheetId="7">#REF!</definedName>
    <definedName name="graduates" localSheetId="1">#REF!</definedName>
    <definedName name="graduates" localSheetId="2">#REF!</definedName>
    <definedName name="graduates">#REF!</definedName>
    <definedName name="h" localSheetId="13">#REF!</definedName>
    <definedName name="h" localSheetId="11">#REF!</definedName>
    <definedName name="h" localSheetId="12">#REF!</definedName>
    <definedName name="h" localSheetId="7">#REF!</definedName>
    <definedName name="h" localSheetId="1">#REF!</definedName>
    <definedName name="h" localSheetId="2">#REF!</definedName>
    <definedName name="h">#REF!</definedName>
    <definedName name="hgyhjh" localSheetId="13">#REF!</definedName>
    <definedName name="hgyhjh">#REF!</definedName>
    <definedName name="HTML_CodePage" hidden="1">1252</definedName>
    <definedName name="HTML_Control" localSheetId="4" hidden="1">{"'Sheet1'!$A$4386:$N$4591"}</definedName>
    <definedName name="HTML_Control" localSheetId="12" hidden="1">{"'Sheet1'!$A$4386:$N$4591"}</definedName>
    <definedName name="HTML_Control" localSheetId="10" hidden="1">{"'Sheet1'!$A$4386:$N$4591"}</definedName>
    <definedName name="HTML_Control" localSheetId="7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J" localSheetId="13">#REF!</definedName>
    <definedName name="J" localSheetId="11">#REF!</definedName>
    <definedName name="J" localSheetId="12">#REF!</definedName>
    <definedName name="J" localSheetId="10">#REF!</definedName>
    <definedName name="J" localSheetId="7">#REF!</definedName>
    <definedName name="J" localSheetId="1">#REF!</definedName>
    <definedName name="J" localSheetId="2">#REF!</definedName>
    <definedName name="J">#REF!</definedName>
    <definedName name="jkl" localSheetId="13">#REF!</definedName>
    <definedName name="jkl" localSheetId="11">#REF!</definedName>
    <definedName name="jkl" localSheetId="12">#REF!</definedName>
    <definedName name="jkl" localSheetId="7">#REF!</definedName>
    <definedName name="jkl" localSheetId="1">#REF!</definedName>
    <definedName name="jkl" localSheetId="2">#REF!</definedName>
    <definedName name="jkl">#REF!</definedName>
    <definedName name="kkk" localSheetId="4" hidden="1">{"'Sheet1'!$A$4386:$N$4591"}</definedName>
    <definedName name="kkk" localSheetId="12" hidden="1">{"'Sheet1'!$A$4386:$N$4591"}</definedName>
    <definedName name="kkk" localSheetId="10" hidden="1">{"'Sheet1'!$A$4386:$N$4591"}</definedName>
    <definedName name="kkk" localSheetId="7" hidden="1">{"'Sheet1'!$A$4386:$N$4591"}</definedName>
    <definedName name="kkk" hidden="1">{"'Sheet1'!$A$4386:$N$4591"}</definedName>
    <definedName name="kkkk" localSheetId="13">#REF!</definedName>
    <definedName name="kkkk" localSheetId="11">#REF!</definedName>
    <definedName name="kkkk" localSheetId="12">#REF!</definedName>
    <definedName name="kkkk">#REF!</definedName>
    <definedName name="Link" localSheetId="13">#REF!</definedName>
    <definedName name="Link" localSheetId="11">#REF!</definedName>
    <definedName name="Link" localSheetId="12">#REF!</definedName>
    <definedName name="Link">#REF!</definedName>
    <definedName name="ll" localSheetId="13">#REF!</definedName>
    <definedName name="ll" localSheetId="11">#REF!</definedName>
    <definedName name="ll" localSheetId="12">#REF!</definedName>
    <definedName name="ll" localSheetId="1">#REF!</definedName>
    <definedName name="ll" localSheetId="2">#REF!</definedName>
    <definedName name="ll">#REF!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m" localSheetId="13">#REF!</definedName>
    <definedName name="mm" localSheetId="11">#REF!</definedName>
    <definedName name="mm" localSheetId="12">#REF!</definedName>
    <definedName name="mm">#REF!</definedName>
    <definedName name="mn" localSheetId="13">#REF!</definedName>
    <definedName name="mn" localSheetId="11">#REF!</definedName>
    <definedName name="mn" localSheetId="12">#REF!</definedName>
    <definedName name="mn">#REF!</definedName>
    <definedName name="new" localSheetId="13" hidden="1">#REF!</definedName>
    <definedName name="new" localSheetId="11" hidden="1">#REF!</definedName>
    <definedName name="new" localSheetId="12" hidden="1">#REF!</definedName>
    <definedName name="new" hidden="1">#REF!</definedName>
    <definedName name="NNEW" localSheetId="13">#REF!</definedName>
    <definedName name="NNEW" localSheetId="11">#REF!</definedName>
    <definedName name="NNEW" localSheetId="12">#REF!</definedName>
    <definedName name="NNEW" localSheetId="1">#REF!</definedName>
    <definedName name="NNEW" localSheetId="2">#REF!</definedName>
    <definedName name="NNEW">#REF!</definedName>
    <definedName name="Nov" localSheetId="4" hidden="1">{"'Sheet1'!$A$4386:$N$4591"}</definedName>
    <definedName name="Nov" localSheetId="12" hidden="1">{"'Sheet1'!$A$4386:$N$4591"}</definedName>
    <definedName name="Nov" localSheetId="10" hidden="1">{"'Sheet1'!$A$4386:$N$4591"}</definedName>
    <definedName name="Nov" localSheetId="7" hidden="1">{"'Sheet1'!$A$4386:$N$4591"}</definedName>
    <definedName name="Nov" hidden="1">{"'Sheet1'!$A$4386:$N$4591"}</definedName>
    <definedName name="October" localSheetId="4" hidden="1">{"'Sheet1'!$A$4386:$N$4591"}</definedName>
    <definedName name="October" localSheetId="12" hidden="1">{"'Sheet1'!$A$4386:$N$4591"}</definedName>
    <definedName name="October" localSheetId="10" hidden="1">{"'Sheet1'!$A$4386:$N$4591"}</definedName>
    <definedName name="October" localSheetId="7" hidden="1">{"'Sheet1'!$A$4386:$N$4591"}</definedName>
    <definedName name="October" hidden="1">{"'Sheet1'!$A$4386:$N$4591"}</definedName>
    <definedName name="P" localSheetId="13">#REF!</definedName>
    <definedName name="P" localSheetId="11">#REF!</definedName>
    <definedName name="P" localSheetId="12">#REF!</definedName>
    <definedName name="P" localSheetId="1">#REF!</definedName>
    <definedName name="P" localSheetId="2">#REF!</definedName>
    <definedName name="P">#REF!</definedName>
    <definedName name="P_13" localSheetId="13">#REF!</definedName>
    <definedName name="P_13" localSheetId="11">#REF!</definedName>
    <definedName name="P_13" localSheetId="12">#REF!</definedName>
    <definedName name="P_13">#REF!</definedName>
    <definedName name="P_2" localSheetId="13">#REF!</definedName>
    <definedName name="P_2" localSheetId="11">#REF!</definedName>
    <definedName name="P_2" localSheetId="12">#REF!</definedName>
    <definedName name="P_2">#REF!</definedName>
    <definedName name="P_31" localSheetId="13">#REF!</definedName>
    <definedName name="P_31" localSheetId="11">#REF!</definedName>
    <definedName name="P_31" localSheetId="12">#REF!</definedName>
    <definedName name="P_31">#REF!</definedName>
    <definedName name="plan" localSheetId="13">#REF!</definedName>
    <definedName name="plan" localSheetId="11">#REF!</definedName>
    <definedName name="plan" localSheetId="12">#REF!</definedName>
    <definedName name="plan">#REF!</definedName>
    <definedName name="_xlnm.Print_Area" localSheetId="6">'Breakup of interventions-17-18'!$A$1:$D$42</definedName>
    <definedName name="_xlnm.Print_Area" localSheetId="8">'categorywise-2017-18'!$A$1:$Q$37</definedName>
    <definedName name="_xlnm.Print_Area" localSheetId="13">'Exe.summ-17-18'!$A$1:$Y$407</definedName>
    <definedName name="_xlnm.Print_Area" localSheetId="5">'Folder-Fin.stat'!$A$1:$G$6</definedName>
    <definedName name="_xlnm.Print_Area" localSheetId="4">'Fund released-2016-17'!$A$1:$C$18</definedName>
    <definedName name="_xlnm.Print_Area" localSheetId="0">'North District '!$A$1:$AB$407</definedName>
    <definedName name="_xlnm.Print_Area" localSheetId="11">'Progress &amp; expdr.-2016-17'!$A$1:$K$78</definedName>
    <definedName name="_xlnm.Print_Area" localSheetId="12">'Pro-Rec-16-17'!$A$1:$I$7</definedName>
    <definedName name="_xlnm.Print_Area" localSheetId="7">'Recomm_2017-18'!$A$1:$M$80</definedName>
    <definedName name="_xlnm.Print_Area" localSheetId="3">SFD!$A$1:$AC$19</definedName>
    <definedName name="_xlnm.Print_Area" localSheetId="1">'South Disrict'!$A$1:$AB$407</definedName>
    <definedName name="_xlnm.Print_Area" localSheetId="2">'STATE- GOA'!$A$1:$AC$516</definedName>
    <definedName name="_xlnm.Print_Area">#REF!</definedName>
    <definedName name="PRINT_AREA_MI" localSheetId="13">#REF!</definedName>
    <definedName name="PRINT_AREA_MI" localSheetId="11">#REF!</definedName>
    <definedName name="PRINT_AREA_MI" localSheetId="12">#REF!</definedName>
    <definedName name="PRINT_AREA_MI" localSheetId="10">#REF!</definedName>
    <definedName name="PRINT_AREA_MI" localSheetId="7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8">#REF!</definedName>
    <definedName name="_xlnm.Print_Titles" localSheetId="13">'Exe.summ-17-18'!$A:$B,'Exe.summ-17-18'!$1:$3</definedName>
    <definedName name="_xlnm.Print_Titles" localSheetId="4">#REF!</definedName>
    <definedName name="_xlnm.Print_Titles" localSheetId="0">'North District '!$A:$B,'North District '!$1:$3</definedName>
    <definedName name="_xlnm.Print_Titles" localSheetId="11">'Progress &amp; expdr.-2016-17'!$2:$5</definedName>
    <definedName name="_xlnm.Print_Titles" localSheetId="7">'Recomm_2017-18'!$1:$5</definedName>
    <definedName name="_xlnm.Print_Titles" localSheetId="1">'South Disrict'!$A:$B,'South Disrict'!$1:$3</definedName>
    <definedName name="_xlnm.Print_Titles" localSheetId="2">'STATE- GOA'!$A:$B,'STATE- GOA'!$1:$3</definedName>
    <definedName name="_xlnm.Print_Titles">#REF!</definedName>
    <definedName name="PRINT_TITLES_MI" localSheetId="13">#REF!</definedName>
    <definedName name="PRINT_TITLES_MI" localSheetId="11">#REF!</definedName>
    <definedName name="PRINT_TITLES_MI" localSheetId="12">#REF!</definedName>
    <definedName name="PRINT_TITLES_MI" localSheetId="10">#REF!</definedName>
    <definedName name="PRINT_TITLES_MI" localSheetId="7">#REF!</definedName>
    <definedName name="PRINT_TITLES_MI" localSheetId="1">#REF!</definedName>
    <definedName name="PRINT_TITLES_MI" localSheetId="2">#REF!</definedName>
    <definedName name="PRINT_TITLES_MI">#REF!</definedName>
    <definedName name="Pro" localSheetId="13" hidden="1">[5]A!#REF!</definedName>
    <definedName name="Pro" localSheetId="11" hidden="1">[5]A!#REF!</definedName>
    <definedName name="Pro" localSheetId="12" hidden="1">[5]A!#REF!</definedName>
    <definedName name="Pro" hidden="1">[5]A!#REF!</definedName>
    <definedName name="q" localSheetId="13">#REF!</definedName>
    <definedName name="q" localSheetId="11">#REF!</definedName>
    <definedName name="q" localSheetId="12">#REF!</definedName>
    <definedName name="q">#REF!</definedName>
    <definedName name="q_43" localSheetId="13">#REF!</definedName>
    <definedName name="q_43" localSheetId="11">#REF!</definedName>
    <definedName name="q_43" localSheetId="12">#REF!</definedName>
    <definedName name="q_43">#REF!</definedName>
    <definedName name="qq" localSheetId="4" hidden="1">{"'Sheet1'!$A$4386:$N$4591"}</definedName>
    <definedName name="qq" hidden="1">{"'Sheet1'!$A$4386:$N$4591"}</definedName>
    <definedName name="QTTCERAMICTILES" localSheetId="13">#REF!</definedName>
    <definedName name="QTTCERAMICTILES" localSheetId="11">#REF!</definedName>
    <definedName name="QTTCERAMICTILES" localSheetId="12">#REF!</definedName>
    <definedName name="QTTCERAMICTILES" localSheetId="7">#REF!</definedName>
    <definedName name="QTTCERAMICTILES" localSheetId="1">#REF!</definedName>
    <definedName name="QTTCERAMICTILES" localSheetId="2">#REF!</definedName>
    <definedName name="QTTCERAMICTILES">#REF!</definedName>
    <definedName name="QTY_35FLUSHDOORS" localSheetId="13">#REF!</definedName>
    <definedName name="QTY_35FLUSHDOORS" localSheetId="11">#REF!</definedName>
    <definedName name="QTY_35FLUSHDOORS" localSheetId="12">#REF!</definedName>
    <definedName name="QTY_35FLUSHDOORS" localSheetId="1">#REF!</definedName>
    <definedName name="QTY_35FLUSHDOORS" localSheetId="2">#REF!</definedName>
    <definedName name="QTY_35FLUSHDOORS">#REF!</definedName>
    <definedName name="QTY_CINDER_FILL" localSheetId="13">#REF!</definedName>
    <definedName name="QTY_CINDER_FILL" localSheetId="11">#REF!</definedName>
    <definedName name="QTY_CINDER_FILL" localSheetId="12">#REF!</definedName>
    <definedName name="QTY_CINDER_FILL" localSheetId="1">#REF!</definedName>
    <definedName name="QTY_CINDER_FILL" localSheetId="2">#REF!</definedName>
    <definedName name="QTY_CINDER_FILL">#REF!</definedName>
    <definedName name="QTY_DTP_AL_DOORS" localSheetId="13">#REF!</definedName>
    <definedName name="QTY_DTP_AL_DOORS" localSheetId="11">#REF!</definedName>
    <definedName name="QTY_DTP_AL_DOORS" localSheetId="12">#REF!</definedName>
    <definedName name="QTY_DTP_AL_DOORS" localSheetId="1">#REF!</definedName>
    <definedName name="QTY_DTP_AL_DOORS" localSheetId="2">#REF!</definedName>
    <definedName name="QTY_DTP_AL_DOORS">#REF!</definedName>
    <definedName name="QTY_DTP_BRICKBATS" localSheetId="13">#REF!</definedName>
    <definedName name="QTY_DTP_BRICKBATS" localSheetId="11">#REF!</definedName>
    <definedName name="QTY_DTP_BRICKBATS" localSheetId="12">#REF!</definedName>
    <definedName name="QTY_DTP_BRICKBATS" localSheetId="1">#REF!</definedName>
    <definedName name="QTY_DTP_BRICKBATS" localSheetId="2">#REF!</definedName>
    <definedName name="QTY_DTP_BRICKBATS">#REF!</definedName>
    <definedName name="QTY_DTP_BRICKS" localSheetId="13">#REF!</definedName>
    <definedName name="QTY_DTP_BRICKS" localSheetId="11">#REF!</definedName>
    <definedName name="QTY_DTP_BRICKS" localSheetId="12">#REF!</definedName>
    <definedName name="QTY_DTP_BRICKS" localSheetId="1">#REF!</definedName>
    <definedName name="QTY_DTP_BRICKS" localSheetId="2">#REF!</definedName>
    <definedName name="QTY_DTP_BRICKS">#REF!</definedName>
    <definedName name="QTY_DTP_BWPANELS" localSheetId="13">#REF!</definedName>
    <definedName name="QTY_DTP_BWPANELS" localSheetId="11">#REF!</definedName>
    <definedName name="QTY_DTP_BWPANELS" localSheetId="12">#REF!</definedName>
    <definedName name="QTY_DTP_BWPANELS" localSheetId="1">#REF!</definedName>
    <definedName name="QTY_DTP_BWPANELS" localSheetId="2">#REF!</definedName>
    <definedName name="QTY_DTP_BWPANELS">#REF!</definedName>
    <definedName name="QTY_DTP_COLLAP.SHUTTERS" localSheetId="13">#REF!</definedName>
    <definedName name="QTY_DTP_COLLAP.SHUTTERS" localSheetId="11">#REF!</definedName>
    <definedName name="QTY_DTP_COLLAP.SHUTTERS" localSheetId="12">#REF!</definedName>
    <definedName name="QTY_DTP_COLLAP.SHUTTERS" localSheetId="1">#REF!</definedName>
    <definedName name="QTY_DTP_COLLAP.SHUTTERS" localSheetId="2">#REF!</definedName>
    <definedName name="QTY_DTP_COLLAP.SHUTTERS">#REF!</definedName>
    <definedName name="QTY_DTP_KAPCHI_GRIT" localSheetId="13">#REF!</definedName>
    <definedName name="QTY_DTP_KAPCHI_GRIT" localSheetId="11">#REF!</definedName>
    <definedName name="QTY_DTP_KAPCHI_GRIT" localSheetId="12">#REF!</definedName>
    <definedName name="QTY_DTP_KAPCHI_GRIT" localSheetId="1">#REF!</definedName>
    <definedName name="QTY_DTP_KAPCHI_GRIT" localSheetId="2">#REF!</definedName>
    <definedName name="QTY_DTP_KAPCHI_GRIT">#REF!</definedName>
    <definedName name="QTY_DTP_PARTICLEBOARDPANELS" localSheetId="13">#REF!</definedName>
    <definedName name="QTY_DTP_PARTICLEBOARDPANELS" localSheetId="11">#REF!</definedName>
    <definedName name="QTY_DTP_PARTICLEBOARDPANELS" localSheetId="12">#REF!</definedName>
    <definedName name="QTY_DTP_PARTICLEBOARDPANELS" localSheetId="1">#REF!</definedName>
    <definedName name="QTY_DTP_PARTICLEBOARDPANELS" localSheetId="2">#REF!</definedName>
    <definedName name="QTY_DTP_PARTICLEBOARDPANELS">#REF!</definedName>
    <definedName name="QTY_DTP_ROLL.SHUTTERS" localSheetId="13">#REF!</definedName>
    <definedName name="QTY_DTP_ROLL.SHUTTERS" localSheetId="11">#REF!</definedName>
    <definedName name="QTY_DTP_ROLL.SHUTTERS" localSheetId="12">#REF!</definedName>
    <definedName name="QTY_DTP_ROLL.SHUTTERS" localSheetId="1">#REF!</definedName>
    <definedName name="QTY_DTP_ROLL.SHUTTERS" localSheetId="2">#REF!</definedName>
    <definedName name="QTY_DTP_ROLL.SHUTTERS">#REF!</definedName>
    <definedName name="QTY_DTP_SAND" localSheetId="13">#REF!</definedName>
    <definedName name="QTY_DTP_SAND" localSheetId="11">#REF!</definedName>
    <definedName name="QTY_DTP_SAND" localSheetId="12">#REF!</definedName>
    <definedName name="QTY_DTP_SAND" localSheetId="1">#REF!</definedName>
    <definedName name="QTY_DTP_SAND" localSheetId="2">#REF!</definedName>
    <definedName name="QTY_DTP_SAND">#REF!</definedName>
    <definedName name="QTY_DTP_STEEL_W_V" localSheetId="13">#REF!</definedName>
    <definedName name="QTY_DTP_STEEL_W_V" localSheetId="11">#REF!</definedName>
    <definedName name="QTY_DTP_STEEL_W_V" localSheetId="12">#REF!</definedName>
    <definedName name="QTY_DTP_STEEL_W_V" localSheetId="1">#REF!</definedName>
    <definedName name="QTY_DTP_STEEL_W_V" localSheetId="2">#REF!</definedName>
    <definedName name="QTY_DTP_STEEL_W_V">#REF!</definedName>
    <definedName name="QTY_DWV_FOR_L.Polish" localSheetId="13">#REF!</definedName>
    <definedName name="QTY_DWV_FOR_L.Polish" localSheetId="11">#REF!</definedName>
    <definedName name="QTY_DWV_FOR_L.Polish" localSheetId="12">#REF!</definedName>
    <definedName name="QTY_DWV_FOR_L.Polish" localSheetId="1">#REF!</definedName>
    <definedName name="QTY_DWV_FOR_L.Polish" localSheetId="2">#REF!</definedName>
    <definedName name="QTY_DWV_FOR_L.Polish">#REF!</definedName>
    <definedName name="QTY_DWV_FOR_PAINTING" localSheetId="13">#REF!</definedName>
    <definedName name="QTY_DWV_FOR_PAINTING" localSheetId="11">#REF!</definedName>
    <definedName name="QTY_DWV_FOR_PAINTING" localSheetId="12">#REF!</definedName>
    <definedName name="QTY_DWV_FOR_PAINTING" localSheetId="1">#REF!</definedName>
    <definedName name="QTY_DWV_FOR_PAINTING" localSheetId="2">#REF!</definedName>
    <definedName name="QTY_DWV_FOR_PAINTING">#REF!</definedName>
    <definedName name="QTY_ENAMEL_PAINT" localSheetId="13">#REF!</definedName>
    <definedName name="QTY_ENAMEL_PAINT" localSheetId="11">#REF!</definedName>
    <definedName name="QTY_ENAMEL_PAINT" localSheetId="12">#REF!</definedName>
    <definedName name="QTY_ENAMEL_PAINT" localSheetId="1">#REF!</definedName>
    <definedName name="QTY_ENAMEL_PAINT" localSheetId="2">#REF!</definedName>
    <definedName name="QTY_ENAMEL_PAINT">#REF!</definedName>
    <definedName name="QTY_HYSD_TONNE" localSheetId="13">#REF!</definedName>
    <definedName name="QTY_HYSD_TONNE" localSheetId="11">#REF!</definedName>
    <definedName name="QTY_HYSD_TONNE" localSheetId="12">#REF!</definedName>
    <definedName name="QTY_HYSD_TONNE" localSheetId="1">#REF!</definedName>
    <definedName name="QTY_HYSD_TONNE" localSheetId="2">#REF!</definedName>
    <definedName name="QTY_HYSD_TONNE">#REF!</definedName>
    <definedName name="QTY_LAQUER_POLISH" localSheetId="13">#REF!</definedName>
    <definedName name="QTY_LAQUER_POLISH" localSheetId="11">#REF!</definedName>
    <definedName name="QTY_LAQUER_POLISH" localSheetId="12">#REF!</definedName>
    <definedName name="QTY_LAQUER_POLISH" localSheetId="1">#REF!</definedName>
    <definedName name="QTY_LAQUER_POLISH" localSheetId="2">#REF!</definedName>
    <definedName name="QTY_LAQUER_POLISH">#REF!</definedName>
    <definedName name="QTY_MS_TONNE" localSheetId="13">#REF!</definedName>
    <definedName name="QTY_MS_TONNE" localSheetId="11">#REF!</definedName>
    <definedName name="QTY_MS_TONNE" localSheetId="12">#REF!</definedName>
    <definedName name="QTY_MS_TONNE" localSheetId="1">#REF!</definedName>
    <definedName name="QTY_MS_TONNE" localSheetId="2">#REF!</definedName>
    <definedName name="QTY_MS_TONNE">#REF!</definedName>
    <definedName name="QTY_PLASTIC_PAINT" localSheetId="13">#REF!</definedName>
    <definedName name="QTY_PLASTIC_PAINT" localSheetId="11">#REF!</definedName>
    <definedName name="QTY_PLASTIC_PAINT" localSheetId="12">#REF!</definedName>
    <definedName name="QTY_PLASTIC_PAINT" localSheetId="1">#REF!</definedName>
    <definedName name="QTY_PLASTIC_PAINT" localSheetId="2">#REF!</definedName>
    <definedName name="QTY_PLASTIC_PAINT">#REF!</definedName>
    <definedName name="QTY_TOTALSTEEL_TONNE" localSheetId="13">#REF!</definedName>
    <definedName name="QTY_TOTALSTEEL_TONNE" localSheetId="11">#REF!</definedName>
    <definedName name="QTY_TOTALSTEEL_TONNE" localSheetId="12">#REF!</definedName>
    <definedName name="QTY_TOTALSTEEL_TONNE" localSheetId="1">#REF!</definedName>
    <definedName name="QTY_TOTALSTEEL_TONNE" localSheetId="2">#REF!</definedName>
    <definedName name="QTY_TOTALSTEEL_TONNE">#REF!</definedName>
    <definedName name="QTY_WHITELIME" localSheetId="13">#REF!</definedName>
    <definedName name="QTY_WHITELIME" localSheetId="11">#REF!</definedName>
    <definedName name="QTY_WHITELIME" localSheetId="12">#REF!</definedName>
    <definedName name="QTY_WHITELIME" localSheetId="1">#REF!</definedName>
    <definedName name="QTY_WHITELIME" localSheetId="2">#REF!</definedName>
    <definedName name="QTY_WHITELIME">#REF!</definedName>
    <definedName name="QTY_WP_CEMENT_PAINT" localSheetId="13">#REF!</definedName>
    <definedName name="QTY_WP_CEMENT_PAINT" localSheetId="11">#REF!</definedName>
    <definedName name="QTY_WP_CEMENT_PAINT" localSheetId="12">#REF!</definedName>
    <definedName name="QTY_WP_CEMENT_PAINT" localSheetId="1">#REF!</definedName>
    <definedName name="QTY_WP_CEMENT_PAINT" localSheetId="2">#REF!</definedName>
    <definedName name="QTY_WP_CEMENT_PAINT">#REF!</definedName>
    <definedName name="QTY100MCCJALI" localSheetId="13">#REF!</definedName>
    <definedName name="QTY100MCCJALI" localSheetId="11">#REF!</definedName>
    <definedName name="QTY100MCCJALI" localSheetId="12">#REF!</definedName>
    <definedName name="QTY100MCCJALI" localSheetId="1">#REF!</definedName>
    <definedName name="QTY100MCCJALI" localSheetId="2">#REF!</definedName>
    <definedName name="QTY100MCCJALI">#REF!</definedName>
    <definedName name="QTY100MMCCJALI" localSheetId="13">#REF!</definedName>
    <definedName name="QTY100MMCCJALI" localSheetId="11">#REF!</definedName>
    <definedName name="QTY100MMCCJALI" localSheetId="12">#REF!</definedName>
    <definedName name="QTY100MMCCJALI" localSheetId="1">#REF!</definedName>
    <definedName name="QTY100MMCCJALI" localSheetId="2">#REF!</definedName>
    <definedName name="QTY100MMCCJALI">#REF!</definedName>
    <definedName name="QTY100SWP" localSheetId="13">#REF!</definedName>
    <definedName name="QTY100SWP" localSheetId="11">#REF!</definedName>
    <definedName name="QTY100SWP" localSheetId="12">#REF!</definedName>
    <definedName name="QTY100SWP" localSheetId="1">#REF!</definedName>
    <definedName name="QTY100SWP" localSheetId="2">#REF!</definedName>
    <definedName name="QTY100SWP">#REF!</definedName>
    <definedName name="QTY110PVCRW" localSheetId="13">#REF!</definedName>
    <definedName name="QTY110PVCRW" localSheetId="11">#REF!</definedName>
    <definedName name="QTY110PVCRW" localSheetId="12">#REF!</definedName>
    <definedName name="QTY110PVCRW" localSheetId="1">#REF!</definedName>
    <definedName name="QTY110PVCRW" localSheetId="2">#REF!</definedName>
    <definedName name="QTY110PVCRW">#REF!</definedName>
    <definedName name="QTY110PVCS" localSheetId="13">#REF!</definedName>
    <definedName name="QTY110PVCS" localSheetId="11">#REF!</definedName>
    <definedName name="QTY110PVCS" localSheetId="12">#REF!</definedName>
    <definedName name="QTY110PVCS" localSheetId="1">#REF!</definedName>
    <definedName name="QTY110PVCS" localSheetId="2">#REF!</definedName>
    <definedName name="QTY110PVCS">#REF!</definedName>
    <definedName name="QTY150SWP" localSheetId="13">#REF!</definedName>
    <definedName name="QTY150SWP" localSheetId="11">#REF!</definedName>
    <definedName name="QTY150SWP" localSheetId="12">#REF!</definedName>
    <definedName name="QTY150SWP" localSheetId="1">#REF!</definedName>
    <definedName name="QTY150SWP" localSheetId="2">#REF!</definedName>
    <definedName name="QTY150SWP">#REF!</definedName>
    <definedName name="QTY15GIP" localSheetId="13">#REF!</definedName>
    <definedName name="QTY15GIP" localSheetId="11">#REF!</definedName>
    <definedName name="QTY15GIP" localSheetId="12">#REF!</definedName>
    <definedName name="QTY15GIP" localSheetId="1">#REF!</definedName>
    <definedName name="QTY15GIP" localSheetId="2">#REF!</definedName>
    <definedName name="QTY15GIP">#REF!</definedName>
    <definedName name="QTY160PVCS" localSheetId="13">#REF!</definedName>
    <definedName name="QTY160PVCS" localSheetId="11">#REF!</definedName>
    <definedName name="QTY160PVCS" localSheetId="12">#REF!</definedName>
    <definedName name="QTY160PVCS" localSheetId="10">#REF!</definedName>
    <definedName name="QTY160PVCS" localSheetId="1">#REF!</definedName>
    <definedName name="QTY160PVCS" localSheetId="2">#REF!</definedName>
    <definedName name="QTY160PVCS">#REF!</definedName>
    <definedName name="QTY25GIP" localSheetId="13">#REF!</definedName>
    <definedName name="QTY25GIP" localSheetId="11">#REF!</definedName>
    <definedName name="QTY25GIP" localSheetId="12">#REF!</definedName>
    <definedName name="QTY25GIP" localSheetId="1">#REF!</definedName>
    <definedName name="QTY25GIP" localSheetId="2">#REF!</definedName>
    <definedName name="QTY25GIP">#REF!</definedName>
    <definedName name="QTY32GIP" localSheetId="13">#REF!</definedName>
    <definedName name="QTY32GIP" localSheetId="11">#REF!</definedName>
    <definedName name="QTY32GIP" localSheetId="12">#REF!</definedName>
    <definedName name="QTY32GIP" localSheetId="1">#REF!</definedName>
    <definedName name="QTY32GIP" localSheetId="2">#REF!</definedName>
    <definedName name="QTY32GIP">#REF!</definedName>
    <definedName name="QTY40GIP" localSheetId="13">#REF!</definedName>
    <definedName name="QTY40GIP" localSheetId="11">#REF!</definedName>
    <definedName name="QTY40GIP" localSheetId="12">#REF!</definedName>
    <definedName name="QTY40GIP" localSheetId="1">#REF!</definedName>
    <definedName name="QTY40GIP" localSheetId="2">#REF!</definedName>
    <definedName name="QTY40GIP">#REF!</definedName>
    <definedName name="QTY40GMVAVLE" localSheetId="13">#REF!</definedName>
    <definedName name="QTY40GMVAVLE" localSheetId="11">#REF!</definedName>
    <definedName name="QTY40GMVAVLE" localSheetId="12">#REF!</definedName>
    <definedName name="QTY40GMVAVLE" localSheetId="1">#REF!</definedName>
    <definedName name="QTY40GMVAVLE" localSheetId="2">#REF!</definedName>
    <definedName name="QTY40GMVAVLE">#REF!</definedName>
    <definedName name="QTY430260CURINAL" localSheetId="13">#REF!</definedName>
    <definedName name="QTY430260CURINAL" localSheetId="11">#REF!</definedName>
    <definedName name="QTY430260CURINAL" localSheetId="12">#REF!</definedName>
    <definedName name="QTY430260CURINAL" localSheetId="1">#REF!</definedName>
    <definedName name="QTY430260CURINAL" localSheetId="2">#REF!</definedName>
    <definedName name="QTY430260CURINAL">#REF!</definedName>
    <definedName name="QTY50GIP" localSheetId="13">#REF!</definedName>
    <definedName name="QTY50GIP" localSheetId="11">#REF!</definedName>
    <definedName name="QTY50GIP" localSheetId="12">#REF!</definedName>
    <definedName name="QTY50GIP" localSheetId="1">#REF!</definedName>
    <definedName name="QTY50GIP" localSheetId="2">#REF!</definedName>
    <definedName name="QTY50GIP">#REF!</definedName>
    <definedName name="QTY50GMVALVE" localSheetId="13">#REF!</definedName>
    <definedName name="QTY50GMVALVE" localSheetId="11">#REF!</definedName>
    <definedName name="QTY50GMVALVE" localSheetId="12">#REF!</definedName>
    <definedName name="QTY50GMVALVE" localSheetId="1">#REF!</definedName>
    <definedName name="QTY50GMVALVE" localSheetId="2">#REF!</definedName>
    <definedName name="QTY50GMVALVE">#REF!</definedName>
    <definedName name="QTY550400COWB" localSheetId="13">#REF!</definedName>
    <definedName name="QTY550400COWB" localSheetId="11">#REF!</definedName>
    <definedName name="QTY550400COWB" localSheetId="12">#REF!</definedName>
    <definedName name="QTY550400COWB" localSheetId="1">#REF!</definedName>
    <definedName name="QTY550400COWB" localSheetId="2">#REF!</definedName>
    <definedName name="QTY550400COWB">#REF!</definedName>
    <definedName name="QTY550400CWB" localSheetId="13">#REF!</definedName>
    <definedName name="QTY550400CWB" localSheetId="11">#REF!</definedName>
    <definedName name="QTY550400CWB" localSheetId="12">#REF!</definedName>
    <definedName name="QTY550400CWB" localSheetId="1">#REF!</definedName>
    <definedName name="QTY550400CWB" localSheetId="2">#REF!</definedName>
    <definedName name="QTY550400CWB">#REF!</definedName>
    <definedName name="QTY550400WWB" localSheetId="13">#REF!</definedName>
    <definedName name="QTY550400WWB" localSheetId="11">#REF!</definedName>
    <definedName name="QTY550400WWB" localSheetId="12">#REF!</definedName>
    <definedName name="QTY550400WWB" localSheetId="1">#REF!</definedName>
    <definedName name="QTY550400WWB" localSheetId="2">#REF!</definedName>
    <definedName name="QTY550400WWB">#REF!</definedName>
    <definedName name="QTY550450_FF_MIRROR" localSheetId="13">#REF!</definedName>
    <definedName name="QTY550450_FF_MIRROR" localSheetId="11">#REF!</definedName>
    <definedName name="QTY550450_FF_MIRROR" localSheetId="12">#REF!</definedName>
    <definedName name="QTY550450_FF_MIRROR" localSheetId="1">#REF!</definedName>
    <definedName name="QTY550450_FF_MIRROR" localSheetId="2">#REF!</definedName>
    <definedName name="QTY550450_FF_MIRROR">#REF!</definedName>
    <definedName name="QTY60020_CPB_TOWELRAIL" localSheetId="13">#REF!</definedName>
    <definedName name="QTY60020_CPB_TOWELRAIL" localSheetId="11">#REF!</definedName>
    <definedName name="QTY60020_CPB_TOWELRAIL" localSheetId="12">#REF!</definedName>
    <definedName name="QTY60020_CPB_TOWELRAIL" localSheetId="1">#REF!</definedName>
    <definedName name="QTY60020_CPB_TOWELRAIL" localSheetId="2">#REF!</definedName>
    <definedName name="QTY60020_CPB_TOWELRAIL">#REF!</definedName>
    <definedName name="QTY600450_FF_MIRROR" localSheetId="13">#REF!</definedName>
    <definedName name="QTY600450_FF_MIRROR" localSheetId="11">#REF!</definedName>
    <definedName name="QTY600450_FF_MIRROR" localSheetId="12">#REF!</definedName>
    <definedName name="QTY600450_FF_MIRROR" localSheetId="1">#REF!</definedName>
    <definedName name="QTY600450_FF_MIRROR" localSheetId="2">#REF!</definedName>
    <definedName name="QTY600450_FF_MIRROR">#REF!</definedName>
    <definedName name="QTY600450150_EWSINK" localSheetId="13">#REF!</definedName>
    <definedName name="QTY600450150_EWSINK" localSheetId="11">#REF!</definedName>
    <definedName name="QTY600450150_EWSINK" localSheetId="12">#REF!</definedName>
    <definedName name="QTY600450150_EWSINK" localSheetId="1">#REF!</definedName>
    <definedName name="QTY600450150_EWSINK" localSheetId="2">#REF!</definedName>
    <definedName name="QTY600450150_EWSINK">#REF!</definedName>
    <definedName name="QTY600450CIMHCOVER" localSheetId="13">#REF!</definedName>
    <definedName name="QTY600450CIMHCOVER" localSheetId="11">#REF!</definedName>
    <definedName name="QTY600450CIMHCOVER" localSheetId="12">#REF!</definedName>
    <definedName name="QTY600450CIMHCOVER" localSheetId="1">#REF!</definedName>
    <definedName name="QTY600450CIMHCOVER" localSheetId="2">#REF!</definedName>
    <definedName name="QTY600450CIMHCOVER">#REF!</definedName>
    <definedName name="QTY65GIP" localSheetId="13">#REF!</definedName>
    <definedName name="QTY65GIP" localSheetId="11">#REF!</definedName>
    <definedName name="QTY65GIP" localSheetId="12">#REF!</definedName>
    <definedName name="QTY65GIP" localSheetId="1">#REF!</definedName>
    <definedName name="QTY65GIP" localSheetId="2">#REF!</definedName>
    <definedName name="QTY65GIP">#REF!</definedName>
    <definedName name="QTY65GMVALVE" localSheetId="13">#REF!</definedName>
    <definedName name="QTY65GMVALVE" localSheetId="11">#REF!</definedName>
    <definedName name="QTY65GMVALVE" localSheetId="12">#REF!</definedName>
    <definedName name="QTY65GMVALVE" localSheetId="1">#REF!</definedName>
    <definedName name="QTY65GMVALVE" localSheetId="2">#REF!</definedName>
    <definedName name="QTY65GMVALVE">#REF!</definedName>
    <definedName name="QTYARCHES" localSheetId="13">#REF!</definedName>
    <definedName name="QTYARCHES" localSheetId="11">#REF!</definedName>
    <definedName name="QTYARCHES" localSheetId="12">#REF!</definedName>
    <definedName name="QTYARCHES" localSheetId="1">#REF!</definedName>
    <definedName name="QTYARCHES" localSheetId="2">#REF!</definedName>
    <definedName name="QTYARCHES">#REF!</definedName>
    <definedName name="QTYBBCC1510" localSheetId="13">[22]SCHB.LDLB!#REF!</definedName>
    <definedName name="QTYBBCC1510" localSheetId="11">[22]SCHB.LDLB!#REF!</definedName>
    <definedName name="QTYBBCC1510" localSheetId="12">[22]SCHB.LDLB!#REF!</definedName>
    <definedName name="QTYBBCC1510" localSheetId="10">[22]SCHB.LDLB!#REF!</definedName>
    <definedName name="QTYBBCC1510" localSheetId="1">[22]SCHB.LDLB!#REF!</definedName>
    <definedName name="QTYBBCC1510" localSheetId="2">[22]SCHB.LDLB!#REF!</definedName>
    <definedName name="QTYBBCC1510">[22]SCHB.LDLB!#REF!</definedName>
    <definedName name="QTYBBCC1511" localSheetId="13">[22]SCHB.LDLB!#REF!</definedName>
    <definedName name="QTYBBCC1511" localSheetId="11">[22]SCHB.LDLB!#REF!</definedName>
    <definedName name="QTYBBCC1511" localSheetId="12">[22]SCHB.LDLB!#REF!</definedName>
    <definedName name="QTYBBCC1511">[22]SCHB.LDLB!#REF!</definedName>
    <definedName name="QTYBC" localSheetId="13">#REF!</definedName>
    <definedName name="QTYBC" localSheetId="11">#REF!</definedName>
    <definedName name="QTYBC" localSheetId="12">#REF!</definedName>
    <definedName name="QTYBC" localSheetId="10">#REF!</definedName>
    <definedName name="QTYBC" localSheetId="7">#REF!</definedName>
    <definedName name="QTYBC" localSheetId="1">#REF!</definedName>
    <definedName name="QTYBC" localSheetId="2">#REF!</definedName>
    <definedName name="QTYBC">#REF!</definedName>
    <definedName name="QTYBEAMS" localSheetId="13">#REF!</definedName>
    <definedName name="QTYBEAMS" localSheetId="11">#REF!</definedName>
    <definedName name="QTYBEAMS" localSheetId="12">#REF!</definedName>
    <definedName name="QTYBEAMS" localSheetId="7">#REF!</definedName>
    <definedName name="QTYBEAMS" localSheetId="1">#REF!</definedName>
    <definedName name="QTYBEAMS" localSheetId="2">#REF!</definedName>
    <definedName name="QTYBEAMS">#REF!</definedName>
    <definedName name="QTYCEMENT" localSheetId="13">#REF!</definedName>
    <definedName name="QTYCEMENT" localSheetId="11">#REF!</definedName>
    <definedName name="QTYCEMENT" localSheetId="12">#REF!</definedName>
    <definedName name="QTYCEMENT" localSheetId="7">#REF!</definedName>
    <definedName name="QTYCEMENT" localSheetId="1">#REF!</definedName>
    <definedName name="QTYCEMENT" localSheetId="2">#REF!</definedName>
    <definedName name="QTYCEMENT">#REF!</definedName>
    <definedName name="QTYCEWC" localSheetId="13">#REF!</definedName>
    <definedName name="QTYCEWC" localSheetId="11">#REF!</definedName>
    <definedName name="QTYCEWC" localSheetId="12">#REF!</definedName>
    <definedName name="QTYCEWC" localSheetId="1">#REF!</definedName>
    <definedName name="QTYCEWC" localSheetId="2">#REF!</definedName>
    <definedName name="QTYCEWC">#REF!</definedName>
    <definedName name="QTYCGTFD" localSheetId="13">#REF!</definedName>
    <definedName name="QTYCGTFD" localSheetId="11">#REF!</definedName>
    <definedName name="QTYCGTFD" localSheetId="12">#REF!</definedName>
    <definedName name="QTYCGTFD" localSheetId="1">#REF!</definedName>
    <definedName name="QTYCGTFD" localSheetId="2">#REF!</definedName>
    <definedName name="QTYCGTFD">#REF!</definedName>
    <definedName name="QTYCHHAJJAS" localSheetId="13">#REF!</definedName>
    <definedName name="QTYCHHAJJAS" localSheetId="11">#REF!</definedName>
    <definedName name="QTYCHHAJJAS" localSheetId="12">#REF!</definedName>
    <definedName name="QTYCHHAJJAS" localSheetId="1">#REF!</definedName>
    <definedName name="QTYCHHAJJAS" localSheetId="2">#REF!</definedName>
    <definedName name="QTYCHHAJJAS">#REF!</definedName>
    <definedName name="QTYCMOSAIC" localSheetId="13">#REF!</definedName>
    <definedName name="QTYCMOSAIC" localSheetId="11">#REF!</definedName>
    <definedName name="QTYCMOSAIC" localSheetId="12">#REF!</definedName>
    <definedName name="QTYCMOSAIC" localSheetId="1">#REF!</definedName>
    <definedName name="QTYCMOSAIC" localSheetId="2">#REF!</definedName>
    <definedName name="QTYCMOSAIC">#REF!</definedName>
    <definedName name="QTYCOLUMNS" localSheetId="13">#REF!</definedName>
    <definedName name="QTYCOLUMNS" localSheetId="11">#REF!</definedName>
    <definedName name="QTYCOLUMNS" localSheetId="12">#REF!</definedName>
    <definedName name="QTYCOLUMNS" localSheetId="1">#REF!</definedName>
    <definedName name="QTYCOLUMNS" localSheetId="2">#REF!</definedName>
    <definedName name="QTYCOLUMNS">#REF!</definedName>
    <definedName name="QTYCONCEALEDCOCK" localSheetId="13">#REF!</definedName>
    <definedName name="QTYCONCEALEDCOCK" localSheetId="11">#REF!</definedName>
    <definedName name="QTYCONCEALEDCOCK" localSheetId="12">#REF!</definedName>
    <definedName name="QTYCONCEALEDCOCK" localSheetId="1">#REF!</definedName>
    <definedName name="QTYCONCEALEDCOCK" localSheetId="2">#REF!</definedName>
    <definedName name="QTYCONCEALEDCOCK">#REF!</definedName>
    <definedName name="QTYCONCRETE" localSheetId="13">#REF!</definedName>
    <definedName name="QTYCONCRETE" localSheetId="11">#REF!</definedName>
    <definedName name="QTYCONCRETE" localSheetId="12">#REF!</definedName>
    <definedName name="QTYCONCRETE" localSheetId="1">#REF!</definedName>
    <definedName name="QTYCONCRETE" localSheetId="2">#REF!</definedName>
    <definedName name="QTYCONCRETE">#REF!</definedName>
    <definedName name="QTYCORNICES" localSheetId="13">#REF!</definedName>
    <definedName name="QTYCORNICES" localSheetId="11">#REF!</definedName>
    <definedName name="QTYCORNICES" localSheetId="12">#REF!</definedName>
    <definedName name="QTYCORNICES" localSheetId="1">#REF!</definedName>
    <definedName name="QTYCORNICES" localSheetId="2">#REF!</definedName>
    <definedName name="QTYCORNICES">#REF!</definedName>
    <definedName name="QTYCOWC" localSheetId="13">#REF!</definedName>
    <definedName name="QTYCOWC" localSheetId="11">#REF!</definedName>
    <definedName name="QTYCOWC" localSheetId="12">#REF!</definedName>
    <definedName name="QTYCOWC" localSheetId="1">#REF!</definedName>
    <definedName name="QTYCOWC" localSheetId="2">#REF!</definedName>
    <definedName name="QTYCOWC">#REF!</definedName>
    <definedName name="QTYDOMES" localSheetId="13">#REF!</definedName>
    <definedName name="QTYDOMES" localSheetId="11">#REF!</definedName>
    <definedName name="QTYDOMES" localSheetId="12">#REF!</definedName>
    <definedName name="QTYDOMES" localSheetId="1">#REF!</definedName>
    <definedName name="QTYDOMES" localSheetId="2">#REF!</definedName>
    <definedName name="QTYDOMES">#REF!</definedName>
    <definedName name="QTYFC" localSheetId="13">#REF!</definedName>
    <definedName name="QTYFC" localSheetId="11">#REF!</definedName>
    <definedName name="QTYFC" localSheetId="12">#REF!</definedName>
    <definedName name="QTYFC" localSheetId="1">#REF!</definedName>
    <definedName name="QTYFC" localSheetId="2">#REF!</definedName>
    <definedName name="QTYFC">#REF!</definedName>
    <definedName name="QTYFINS" localSheetId="13">#REF!</definedName>
    <definedName name="QTYFINS" localSheetId="11">#REF!</definedName>
    <definedName name="QTYFINS" localSheetId="12">#REF!</definedName>
    <definedName name="QTYFINS" localSheetId="1">#REF!</definedName>
    <definedName name="QTYFINS" localSheetId="2">#REF!</definedName>
    <definedName name="QTYFINS">#REF!</definedName>
    <definedName name="QTYFOOTINGS" localSheetId="13">#REF!</definedName>
    <definedName name="QTYFOOTINGS" localSheetId="11">#REF!</definedName>
    <definedName name="QTYFOOTINGS" localSheetId="12">#REF!</definedName>
    <definedName name="QTYFOOTINGS" localSheetId="1">#REF!</definedName>
    <definedName name="QTYFOOTINGS" localSheetId="2">#REF!</definedName>
    <definedName name="QTYFOOTINGS">#REF!</definedName>
    <definedName name="QTYGRANITE" localSheetId="13">#REF!</definedName>
    <definedName name="QTYGRANITE" localSheetId="11">#REF!</definedName>
    <definedName name="QTYGRANITE" localSheetId="12">#REF!</definedName>
    <definedName name="QTYGRANITE" localSheetId="1">#REF!</definedName>
    <definedName name="QTYGRANITE" localSheetId="2">#REF!</definedName>
    <definedName name="QTYGRANITE">#REF!</definedName>
    <definedName name="QTYGREYMOSAIC" localSheetId="13">#REF!</definedName>
    <definedName name="QTYGREYMOSAIC" localSheetId="11">#REF!</definedName>
    <definedName name="QTYGREYMOSAIC" localSheetId="12">#REF!</definedName>
    <definedName name="QTYGREYMOSAIC" localSheetId="1">#REF!</definedName>
    <definedName name="QTYGREYMOSAIC" localSheetId="2">#REF!</definedName>
    <definedName name="QTYGREYMOSAIC">#REF!</definedName>
    <definedName name="QTYGT" localSheetId="13">#REF!</definedName>
    <definedName name="QTYGT" localSheetId="11">#REF!</definedName>
    <definedName name="QTYGT" localSheetId="12">#REF!</definedName>
    <definedName name="QTYGT" localSheetId="1">#REF!</definedName>
    <definedName name="QTYGT" localSheetId="2">#REF!</definedName>
    <definedName name="QTYGT">#REF!</definedName>
    <definedName name="QTYITWOODFRAME" localSheetId="13">#REF!</definedName>
    <definedName name="QTYITWOODFRAME" localSheetId="11">#REF!</definedName>
    <definedName name="QTYITWOODFRAME" localSheetId="12">#REF!</definedName>
    <definedName name="QTYITWOODFRAME" localSheetId="1">#REF!</definedName>
    <definedName name="QTYITWOODFRAME" localSheetId="2">#REF!</definedName>
    <definedName name="QTYITWOODFRAME">#REF!</definedName>
    <definedName name="QTYLINTELS" localSheetId="13">#REF!</definedName>
    <definedName name="QTYLINTELS" localSheetId="11">#REF!</definedName>
    <definedName name="QTYLINTELS" localSheetId="12">#REF!</definedName>
    <definedName name="QTYLINTELS" localSheetId="1">#REF!</definedName>
    <definedName name="QTYLINTELS" localSheetId="2">#REF!</definedName>
    <definedName name="QTYLINTELS">#REF!</definedName>
    <definedName name="QTYMARBLE" localSheetId="13">#REF!</definedName>
    <definedName name="QTYMARBLE" localSheetId="11">#REF!</definedName>
    <definedName name="QTYMARBLE" localSheetId="12">#REF!</definedName>
    <definedName name="QTYMARBLE" localSheetId="1">#REF!</definedName>
    <definedName name="QTYMARBLE" localSheetId="2">#REF!</definedName>
    <definedName name="QTYMARBLE">#REF!</definedName>
    <definedName name="QTYNT" localSheetId="13">#REF!</definedName>
    <definedName name="QTYNT" localSheetId="11">#REF!</definedName>
    <definedName name="QTYNT" localSheetId="12">#REF!</definedName>
    <definedName name="QTYNT" localSheetId="1">#REF!</definedName>
    <definedName name="QTYNT" localSheetId="2">#REF!</definedName>
    <definedName name="QTYNT">#REF!</definedName>
    <definedName name="QTYPBEAMS" localSheetId="13">#REF!</definedName>
    <definedName name="QTYPBEAMS" localSheetId="11">#REF!</definedName>
    <definedName name="QTYPBEAMS" localSheetId="12">#REF!</definedName>
    <definedName name="QTYPBEAMS" localSheetId="1">#REF!</definedName>
    <definedName name="QTYPBEAMS" localSheetId="2">#REF!</definedName>
    <definedName name="QTYPBEAMS">#REF!</definedName>
    <definedName name="QTYPCC148" localSheetId="13">[22]SCHB.LDLB!#REF!</definedName>
    <definedName name="QTYPCC148" localSheetId="11">[22]SCHB.LDLB!#REF!</definedName>
    <definedName name="QTYPCC148" localSheetId="12">[22]SCHB.LDLB!#REF!</definedName>
    <definedName name="QTYPCC148" localSheetId="10">[22]SCHB.LDLB!#REF!</definedName>
    <definedName name="QTYPCC148" localSheetId="1">[22]SCHB.LDLB!#REF!</definedName>
    <definedName name="QTYPCC148" localSheetId="2">[22]SCHB.LDLB!#REF!</definedName>
    <definedName name="QTYPCC148">[22]SCHB.LDLB!#REF!</definedName>
    <definedName name="QTYPKS" localSheetId="13">#REF!</definedName>
    <definedName name="QTYPKS" localSheetId="11">#REF!</definedName>
    <definedName name="QTYPKS" localSheetId="12">#REF!</definedName>
    <definedName name="QTYPKS" localSheetId="10">#REF!</definedName>
    <definedName name="QTYPKS" localSheetId="7">#REF!</definedName>
    <definedName name="QTYPKS" localSheetId="1">#REF!</definedName>
    <definedName name="QTYPKS" localSheetId="2">#REF!</definedName>
    <definedName name="QTYPKS">#REF!</definedName>
    <definedName name="QTYPVCTANK" localSheetId="13">#REF!</definedName>
    <definedName name="QTYPVCTANK" localSheetId="11">#REF!</definedName>
    <definedName name="QTYPVCTANK" localSheetId="12">#REF!</definedName>
    <definedName name="QTYPVCTANK" localSheetId="7">#REF!</definedName>
    <definedName name="QTYPVCTANK" localSheetId="1">#REF!</definedName>
    <definedName name="QTYPVCTANK" localSheetId="2">#REF!</definedName>
    <definedName name="QTYPVCTANK">#REF!</definedName>
    <definedName name="QTYRKS" localSheetId="13">#REF!</definedName>
    <definedName name="QTYRKS" localSheetId="11">#REF!</definedName>
    <definedName name="QTYRKS" localSheetId="12">#REF!</definedName>
    <definedName name="QTYRKS" localSheetId="7">#REF!</definedName>
    <definedName name="QTYRKS" localSheetId="1">#REF!</definedName>
    <definedName name="QTYRKS" localSheetId="2">#REF!</definedName>
    <definedName name="QTYRKS">#REF!</definedName>
    <definedName name="QTYSHOWER" localSheetId="13">#REF!</definedName>
    <definedName name="QTYSHOWER" localSheetId="11">#REF!</definedName>
    <definedName name="QTYSHOWER" localSheetId="12">#REF!</definedName>
    <definedName name="QTYSHOWER" localSheetId="1">#REF!</definedName>
    <definedName name="QTYSHOWER" localSheetId="2">#REF!</definedName>
    <definedName name="QTYSHOWER">#REF!</definedName>
    <definedName name="QTYSLABS" localSheetId="13">#REF!</definedName>
    <definedName name="QTYSLABS" localSheetId="11">#REF!</definedName>
    <definedName name="QTYSLABS" localSheetId="12">#REF!</definedName>
    <definedName name="QTYSLABS" localSheetId="1">#REF!</definedName>
    <definedName name="QTYSLABS" localSheetId="2">#REF!</definedName>
    <definedName name="QTYSLABS">#REF!</definedName>
    <definedName name="QTYSSTEEL" localSheetId="13">#REF!</definedName>
    <definedName name="QTYSSTEEL" localSheetId="11">#REF!</definedName>
    <definedName name="QTYSSTEEL" localSheetId="12">#REF!</definedName>
    <definedName name="QTYSSTEEL" localSheetId="1">#REF!</definedName>
    <definedName name="QTYSSTEEL" localSheetId="2">#REF!</definedName>
    <definedName name="QTYSSTEEL">#REF!</definedName>
    <definedName name="QTYSTAIRS" localSheetId="13">#REF!</definedName>
    <definedName name="QTYSTAIRS" localSheetId="11">#REF!</definedName>
    <definedName name="QTYSTAIRS" localSheetId="12">#REF!</definedName>
    <definedName name="QTYSTAIRS" localSheetId="1">#REF!</definedName>
    <definedName name="QTYSTAIRS" localSheetId="2">#REF!</definedName>
    <definedName name="QTYSTAIRS">#REF!</definedName>
    <definedName name="qtyTWSHUTTERS" localSheetId="13">#REF!</definedName>
    <definedName name="qtyTWSHUTTERS" localSheetId="11">#REF!</definedName>
    <definedName name="qtyTWSHUTTERS" localSheetId="12">#REF!</definedName>
    <definedName name="qtyTWSHUTTERS" localSheetId="1">#REF!</definedName>
    <definedName name="qtyTWSHUTTERS" localSheetId="2">#REF!</definedName>
    <definedName name="qtyTWSHUTTERS">#REF!</definedName>
    <definedName name="QTYWALLCAPS" localSheetId="13">#REF!</definedName>
    <definedName name="QTYWALLCAPS" localSheetId="11">#REF!</definedName>
    <definedName name="QTYWALLCAPS" localSheetId="12">#REF!</definedName>
    <definedName name="QTYWALLCAPS" localSheetId="1">#REF!</definedName>
    <definedName name="QTYWALLCAPS" localSheetId="2">#REF!</definedName>
    <definedName name="QTYWALLCAPS">#REF!</definedName>
    <definedName name="QTYWALLS" localSheetId="13">#REF!</definedName>
    <definedName name="QTYWALLS" localSheetId="11">#REF!</definedName>
    <definedName name="QTYWALLS" localSheetId="12">#REF!</definedName>
    <definedName name="QTYWALLS" localSheetId="1">#REF!</definedName>
    <definedName name="QTYWALLS" localSheetId="2">#REF!</definedName>
    <definedName name="QTYWALLS">#REF!</definedName>
    <definedName name="QTYWGTFD" localSheetId="13">#REF!</definedName>
    <definedName name="QTYWGTFD" localSheetId="11">#REF!</definedName>
    <definedName name="QTYWGTFD" localSheetId="12">#REF!</definedName>
    <definedName name="QTYWGTFD" localSheetId="1">#REF!</definedName>
    <definedName name="QTYWGTFD" localSheetId="2">#REF!</definedName>
    <definedName name="QTYWGTFD">#REF!</definedName>
    <definedName name="QTYWIWC" localSheetId="13">#REF!</definedName>
    <definedName name="QTYWIWC" localSheetId="11">#REF!</definedName>
    <definedName name="QTYWIWC" localSheetId="12">#REF!</definedName>
    <definedName name="QTYWIWC" localSheetId="1">#REF!</definedName>
    <definedName name="QTYWIWC" localSheetId="2">#REF!</definedName>
    <definedName name="QTYWIWC">#REF!</definedName>
    <definedName name="retention" localSheetId="13">#REF!</definedName>
    <definedName name="retention" localSheetId="11">#REF!</definedName>
    <definedName name="retention" localSheetId="12">#REF!</definedName>
    <definedName name="retention" localSheetId="1">#REF!</definedName>
    <definedName name="retention" localSheetId="2">#REF!</definedName>
    <definedName name="retention">#REF!</definedName>
    <definedName name="S" localSheetId="13">#REF!</definedName>
    <definedName name="S" localSheetId="11">#REF!</definedName>
    <definedName name="S" localSheetId="12">#REF!</definedName>
    <definedName name="S" localSheetId="1">#REF!</definedName>
    <definedName name="S" localSheetId="2">#REF!</definedName>
    <definedName name="S">#REF!</definedName>
    <definedName name="S_13" localSheetId="13">#REF!</definedName>
    <definedName name="S_13" localSheetId="11">#REF!</definedName>
    <definedName name="S_13" localSheetId="12">#REF!</definedName>
    <definedName name="S_13">#REF!</definedName>
    <definedName name="S_2" localSheetId="13">#REF!</definedName>
    <definedName name="S_2" localSheetId="11">#REF!</definedName>
    <definedName name="S_2" localSheetId="12">#REF!</definedName>
    <definedName name="S_2">#REF!</definedName>
    <definedName name="S_31" localSheetId="13">#REF!</definedName>
    <definedName name="S_31" localSheetId="11">#REF!</definedName>
    <definedName name="S_31" localSheetId="12">#REF!</definedName>
    <definedName name="S_31">#REF!</definedName>
    <definedName name="sdf" localSheetId="13">#REF!</definedName>
    <definedName name="sdf" localSheetId="11">#REF!</definedName>
    <definedName name="sdf" localSheetId="12">#REF!</definedName>
    <definedName name="sdf" localSheetId="1">#REF!</definedName>
    <definedName name="sdf" localSheetId="2">#REF!</definedName>
    <definedName name="sdf">#REF!</definedName>
    <definedName name="sdsd" localSheetId="13">#REF!</definedName>
    <definedName name="sdsd" localSheetId="11">#REF!</definedName>
    <definedName name="sdsd" localSheetId="12">#REF!</definedName>
    <definedName name="sdsd">#REF!</definedName>
    <definedName name="sdsd_13" localSheetId="13">#REF!</definedName>
    <definedName name="sdsd_13" localSheetId="11">#REF!</definedName>
    <definedName name="sdsd_13" localSheetId="12">#REF!</definedName>
    <definedName name="sdsd_13">#REF!</definedName>
    <definedName name="sdsd_31" localSheetId="13">#REF!</definedName>
    <definedName name="sdsd_31" localSheetId="11">#REF!</definedName>
    <definedName name="sdsd_31" localSheetId="12">#REF!</definedName>
    <definedName name="sdsd_31">#REF!</definedName>
    <definedName name="se" localSheetId="4" hidden="1">{"'Sheet1'!$A$4386:$N$4591"}</definedName>
    <definedName name="se" localSheetId="12" hidden="1">{"'Sheet1'!$A$4386:$N$4591"}</definedName>
    <definedName name="se" localSheetId="10" hidden="1">{"'Sheet1'!$A$4386:$N$4591"}</definedName>
    <definedName name="se" localSheetId="7" hidden="1">{"'Sheet1'!$A$4386:$N$4591"}</definedName>
    <definedName name="se" hidden="1">{"'Sheet1'!$A$4386:$N$4591"}</definedName>
    <definedName name="sfd" localSheetId="13">#REF!</definedName>
    <definedName name="sfd" localSheetId="11">#REF!</definedName>
    <definedName name="sfd" localSheetId="12">#REF!</definedName>
    <definedName name="sfd" localSheetId="1">#REF!</definedName>
    <definedName name="sfd" localSheetId="2">#REF!</definedName>
    <definedName name="sfd">#REF!</definedName>
    <definedName name="SNAME">#N/A</definedName>
    <definedName name="ss" localSheetId="4" hidden="1">{"'Sheet1'!$A$4386:$N$4591"}</definedName>
    <definedName name="ss" localSheetId="12" hidden="1">{"'Sheet1'!$A$4386:$N$4591"}</definedName>
    <definedName name="ss" localSheetId="10" hidden="1">{"'Sheet1'!$A$4386:$N$4591"}</definedName>
    <definedName name="ss" localSheetId="7" hidden="1">{"'Sheet1'!$A$4386:$N$4591"}</definedName>
    <definedName name="ss" hidden="1">{"'Sheet1'!$A$4386:$N$4591"}</definedName>
    <definedName name="stdwise" localSheetId="13" hidden="1">[5]A!#REF!</definedName>
    <definedName name="stdwise" localSheetId="11" hidden="1">[5]A!#REF!</definedName>
    <definedName name="stdwise" localSheetId="12" hidden="1">[5]A!#REF!</definedName>
    <definedName name="stdwise" localSheetId="10" hidden="1">[5]A!#REF!</definedName>
    <definedName name="stdwise" localSheetId="1" hidden="1">[5]A!#REF!</definedName>
    <definedName name="stdwise" localSheetId="2" hidden="1">[5]A!#REF!</definedName>
    <definedName name="stdwise" hidden="1">[5]A!#REF!</definedName>
    <definedName name="Sub" localSheetId="13">#REF!</definedName>
    <definedName name="Sub" localSheetId="11">#REF!</definedName>
    <definedName name="Sub" localSheetId="12">#REF!</definedName>
    <definedName name="Sub" localSheetId="10">#REF!</definedName>
    <definedName name="Sub" localSheetId="7">#REF!</definedName>
    <definedName name="Sub" localSheetId="1">#REF!</definedName>
    <definedName name="Sub" localSheetId="2">#REF!</definedName>
    <definedName name="Sub">#REF!</definedName>
    <definedName name="SUM">#N/A</definedName>
    <definedName name="supose" localSheetId="13">#REF!</definedName>
    <definedName name="supose" localSheetId="11">#REF!</definedName>
    <definedName name="supose" localSheetId="12">#REF!</definedName>
    <definedName name="supose" localSheetId="10">#REF!</definedName>
    <definedName name="supose" localSheetId="7">#REF!</definedName>
    <definedName name="supose" localSheetId="1">#REF!</definedName>
    <definedName name="supose" localSheetId="2">#REF!</definedName>
    <definedName name="supose">#REF!</definedName>
    <definedName name="survival_G5" localSheetId="13">#REF!</definedName>
    <definedName name="survival_G5" localSheetId="11">#REF!</definedName>
    <definedName name="survival_G5" localSheetId="12">#REF!</definedName>
    <definedName name="survival_G5" localSheetId="7">#REF!</definedName>
    <definedName name="survival_G5" localSheetId="1">#REF!</definedName>
    <definedName name="survival_G5" localSheetId="2">#REF!</definedName>
    <definedName name="survival_G5">#REF!</definedName>
    <definedName name="survivers" localSheetId="13">#REF!</definedName>
    <definedName name="survivers" localSheetId="11">#REF!</definedName>
    <definedName name="survivers" localSheetId="12">#REF!</definedName>
    <definedName name="survivers" localSheetId="7">#REF!</definedName>
    <definedName name="survivers" localSheetId="1">#REF!</definedName>
    <definedName name="survivers" localSheetId="2">#REF!</definedName>
    <definedName name="survivers">#REF!</definedName>
    <definedName name="SWA" localSheetId="13">#REF!</definedName>
    <definedName name="SWA" localSheetId="11">#REF!</definedName>
    <definedName name="SWA" localSheetId="12">#REF!</definedName>
    <definedName name="SWA" localSheetId="1">#REF!</definedName>
    <definedName name="SWA" localSheetId="2">#REF!</definedName>
    <definedName name="SWA">#REF!</definedName>
    <definedName name="T" localSheetId="13">#REF!</definedName>
    <definedName name="T" localSheetId="11">#REF!</definedName>
    <definedName name="T" localSheetId="12">#REF!</definedName>
    <definedName name="T" localSheetId="1">#REF!</definedName>
    <definedName name="T" localSheetId="2">#REF!</definedName>
    <definedName name="T">#REF!</definedName>
    <definedName name="T_13" localSheetId="13">#REF!</definedName>
    <definedName name="T_13" localSheetId="11">#REF!</definedName>
    <definedName name="T_13" localSheetId="12">#REF!</definedName>
    <definedName name="T_13">#REF!</definedName>
    <definedName name="T_2" localSheetId="13">#REF!</definedName>
    <definedName name="T_2" localSheetId="11">#REF!</definedName>
    <definedName name="T_2" localSheetId="12">#REF!</definedName>
    <definedName name="T_2">#REF!</definedName>
    <definedName name="T_31" localSheetId="13">#REF!</definedName>
    <definedName name="T_31" localSheetId="11">#REF!</definedName>
    <definedName name="T_31" localSheetId="12">#REF!</definedName>
    <definedName name="T_31">#REF!</definedName>
    <definedName name="Table" localSheetId="13">#REF!</definedName>
    <definedName name="Table" localSheetId="11">#REF!</definedName>
    <definedName name="Table" localSheetId="12">#REF!</definedName>
    <definedName name="Table" localSheetId="1">#REF!</definedName>
    <definedName name="Table" localSheetId="2">#REF!</definedName>
    <definedName name="Table">#REF!</definedName>
    <definedName name="Table_13" localSheetId="13">#REF!</definedName>
    <definedName name="Table_13" localSheetId="11">#REF!</definedName>
    <definedName name="Table_13" localSheetId="12">#REF!</definedName>
    <definedName name="Table_13">#REF!</definedName>
    <definedName name="Table_31" localSheetId="13">#REF!</definedName>
    <definedName name="Table_31" localSheetId="11">#REF!</definedName>
    <definedName name="Table_31" localSheetId="12">#REF!</definedName>
    <definedName name="Table_31">#REF!</definedName>
    <definedName name="TaxTV">10%</definedName>
    <definedName name="TaxXL">5%</definedName>
    <definedName name="TOTAL">#N/A</definedName>
    <definedName name="tt" localSheetId="13">[22]SCHB.LDLB!#REF!</definedName>
    <definedName name="tt" localSheetId="11">[22]SCHB.LDLB!#REF!</definedName>
    <definedName name="tt" localSheetId="12">[22]SCHB.LDLB!#REF!</definedName>
    <definedName name="tt" localSheetId="10">[22]SCHB.LDLB!#REF!</definedName>
    <definedName name="tt" localSheetId="1">[22]SCHB.LDLB!#REF!</definedName>
    <definedName name="tt" localSheetId="2">[22]SCHB.LDLB!#REF!</definedName>
    <definedName name="tt">[22]SCHB.LDLB!#REF!</definedName>
    <definedName name="vis" localSheetId="13">#REF!</definedName>
    <definedName name="vis" localSheetId="11">#REF!</definedName>
    <definedName name="vis" localSheetId="12">#REF!</definedName>
    <definedName name="vis">#REF!</definedName>
    <definedName name="w" localSheetId="13">#REF!</definedName>
    <definedName name="w" localSheetId="11">#REF!</definedName>
    <definedName name="w" localSheetId="12">#REF!</definedName>
    <definedName name="w">#REF!</definedName>
    <definedName name="X" localSheetId="13">#REF!</definedName>
    <definedName name="X" localSheetId="11">#REF!</definedName>
    <definedName name="X" localSheetId="12">#REF!</definedName>
    <definedName name="X" localSheetId="10">#REF!</definedName>
    <definedName name="X" localSheetId="7">#REF!</definedName>
    <definedName name="X" localSheetId="1">#REF!</definedName>
    <definedName name="X" localSheetId="2">#REF!</definedName>
    <definedName name="X">#REF!</definedName>
    <definedName name="X_13" localSheetId="13">#REF!</definedName>
    <definedName name="X_13" localSheetId="11">#REF!</definedName>
    <definedName name="X_13" localSheetId="12">#REF!</definedName>
    <definedName name="X_13">#REF!</definedName>
    <definedName name="X_2" localSheetId="13">#REF!</definedName>
    <definedName name="X_2" localSheetId="11">#REF!</definedName>
    <definedName name="X_2" localSheetId="12">#REF!</definedName>
    <definedName name="X_2">#REF!</definedName>
    <definedName name="X_31" localSheetId="13">#REF!</definedName>
    <definedName name="X_31" localSheetId="11">#REF!</definedName>
    <definedName name="X_31" localSheetId="12">#REF!</definedName>
    <definedName name="X_31">#REF!</definedName>
    <definedName name="xyz" localSheetId="13">'[5]10-20'!#REF!</definedName>
    <definedName name="xyz" localSheetId="11">'[5]10-20'!#REF!</definedName>
    <definedName name="xyz" localSheetId="12">'[5]10-20'!#REF!</definedName>
    <definedName name="xyz" localSheetId="10">'[5]10-20'!#REF!</definedName>
    <definedName name="xyz" localSheetId="7">'[5]10-20'!#REF!</definedName>
    <definedName name="xyz" localSheetId="1">'[5]10-20'!#REF!</definedName>
    <definedName name="xyz" localSheetId="2">'[5]10-20'!#REF!</definedName>
    <definedName name="xyz">'[5]10-20'!#REF!</definedName>
    <definedName name="ygg" localSheetId="4" hidden="1">{"'Sheet1'!$A$4386:$N$4591"}</definedName>
    <definedName name="ygg" localSheetId="12" hidden="1">{"'Sheet1'!$A$4386:$N$4591"}</definedName>
    <definedName name="ygg" localSheetId="10" hidden="1">{"'Sheet1'!$A$4386:$N$4591"}</definedName>
    <definedName name="ygg" localSheetId="7" hidden="1">{"'Sheet1'!$A$4386:$N$4591"}</definedName>
    <definedName name="ygg" hidden="1">{"'Sheet1'!$A$4386:$N$4591"}</definedName>
    <definedName name="yy" localSheetId="13">#REF!</definedName>
    <definedName name="yy" localSheetId="11">#REF!</definedName>
    <definedName name="yy" localSheetId="12">#REF!</definedName>
    <definedName name="yy">#REF!</definedName>
    <definedName name="yy_13" localSheetId="13">#REF!</definedName>
    <definedName name="yy_13" localSheetId="11">#REF!</definedName>
    <definedName name="yy_13" localSheetId="12">#REF!</definedName>
    <definedName name="yy_13">#REF!</definedName>
    <definedName name="yy_31" localSheetId="13">#REF!</definedName>
    <definedName name="yy_31" localSheetId="11">#REF!</definedName>
    <definedName name="yy_31" localSheetId="12">#REF!</definedName>
    <definedName name="yy_31">#REF!</definedName>
    <definedName name="yyii" localSheetId="13">#REF!</definedName>
    <definedName name="yyii" localSheetId="11">#REF!</definedName>
    <definedName name="yyii" localSheetId="12">#REF!</definedName>
    <definedName name="yyii">#REF!</definedName>
  </definedNames>
  <calcPr calcId="125725"/>
</workbook>
</file>

<file path=xl/calcChain.xml><?xml version="1.0" encoding="utf-8"?>
<calcChain xmlns="http://schemas.openxmlformats.org/spreadsheetml/2006/main">
  <c r="M405" i="19"/>
  <c r="N405"/>
  <c r="N406"/>
  <c r="R405" i="7"/>
  <c r="C396" i="19" l="1"/>
  <c r="D396"/>
  <c r="E396"/>
  <c r="F396"/>
  <c r="G396"/>
  <c r="H396"/>
  <c r="I396"/>
  <c r="J396"/>
  <c r="K396"/>
  <c r="L396"/>
  <c r="M396"/>
  <c r="N396"/>
  <c r="O396"/>
  <c r="P396"/>
  <c r="Q396"/>
  <c r="R396"/>
  <c r="S396"/>
  <c r="T396"/>
  <c r="U396"/>
  <c r="V396"/>
  <c r="W396"/>
  <c r="X396"/>
  <c r="C397"/>
  <c r="E397"/>
  <c r="G397"/>
  <c r="I397"/>
  <c r="J397"/>
  <c r="K397"/>
  <c r="L397"/>
  <c r="M397"/>
  <c r="R397"/>
  <c r="S397"/>
  <c r="T397"/>
  <c r="C398"/>
  <c r="E398"/>
  <c r="K398"/>
  <c r="L398"/>
  <c r="M398"/>
  <c r="R398"/>
  <c r="S398"/>
  <c r="T398"/>
  <c r="C399"/>
  <c r="E399"/>
  <c r="K399"/>
  <c r="L399"/>
  <c r="M399"/>
  <c r="R399"/>
  <c r="S399"/>
  <c r="T399"/>
  <c r="C400"/>
  <c r="E400"/>
  <c r="G400"/>
  <c r="I400"/>
  <c r="K400"/>
  <c r="L400"/>
  <c r="M400"/>
  <c r="N400"/>
  <c r="P400"/>
  <c r="R400"/>
  <c r="S400"/>
  <c r="T400"/>
  <c r="U400"/>
  <c r="W400"/>
  <c r="G401"/>
  <c r="M401"/>
  <c r="T401"/>
  <c r="M402"/>
  <c r="T402"/>
  <c r="C403"/>
  <c r="D403"/>
  <c r="E403"/>
  <c r="F403"/>
  <c r="G403"/>
  <c r="H403"/>
  <c r="I403"/>
  <c r="J403"/>
  <c r="K403"/>
  <c r="L403"/>
  <c r="M403"/>
  <c r="N403"/>
  <c r="O403"/>
  <c r="P403"/>
  <c r="Q403"/>
  <c r="R403"/>
  <c r="S403"/>
  <c r="T403"/>
  <c r="U403"/>
  <c r="V403"/>
  <c r="W403"/>
  <c r="X403"/>
  <c r="C404"/>
  <c r="D404"/>
  <c r="E404"/>
  <c r="F404"/>
  <c r="G404"/>
  <c r="I404"/>
  <c r="K404"/>
  <c r="L404"/>
  <c r="M404"/>
  <c r="N404"/>
  <c r="O404"/>
  <c r="P404"/>
  <c r="R404"/>
  <c r="S404"/>
  <c r="T404"/>
  <c r="U404"/>
  <c r="V404"/>
  <c r="W404"/>
  <c r="C405"/>
  <c r="D405"/>
  <c r="E405"/>
  <c r="F405"/>
  <c r="G405"/>
  <c r="I405"/>
  <c r="K405"/>
  <c r="L405"/>
  <c r="O405"/>
  <c r="P405"/>
  <c r="R405"/>
  <c r="S405"/>
  <c r="T405"/>
  <c r="G406"/>
  <c r="M406"/>
  <c r="T406"/>
  <c r="M407"/>
  <c r="T40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C153"/>
  <c r="D153"/>
  <c r="E153"/>
  <c r="F153"/>
  <c r="G153"/>
  <c r="H153"/>
  <c r="I153"/>
  <c r="J153"/>
  <c r="K153"/>
  <c r="L153"/>
  <c r="N153"/>
  <c r="O153"/>
  <c r="P153"/>
  <c r="Q153"/>
  <c r="R153"/>
  <c r="S153"/>
  <c r="U153"/>
  <c r="V153"/>
  <c r="W153"/>
  <c r="X153"/>
  <c r="C154"/>
  <c r="D154"/>
  <c r="E154"/>
  <c r="F154"/>
  <c r="G154"/>
  <c r="H154"/>
  <c r="I154"/>
  <c r="J154"/>
  <c r="K154"/>
  <c r="L154"/>
  <c r="N154"/>
  <c r="O154"/>
  <c r="P154"/>
  <c r="Q154"/>
  <c r="R154"/>
  <c r="S154"/>
  <c r="U154"/>
  <c r="V154"/>
  <c r="W154"/>
  <c r="X154"/>
  <c r="C155"/>
  <c r="D155"/>
  <c r="E155"/>
  <c r="F155"/>
  <c r="G155"/>
  <c r="H155"/>
  <c r="I155"/>
  <c r="J155"/>
  <c r="K155"/>
  <c r="L155"/>
  <c r="N155"/>
  <c r="O155"/>
  <c r="P155"/>
  <c r="Q155"/>
  <c r="R155"/>
  <c r="S155"/>
  <c r="U155"/>
  <c r="V155"/>
  <c r="W155"/>
  <c r="X155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C159"/>
  <c r="D159"/>
  <c r="E159"/>
  <c r="F159"/>
  <c r="G159"/>
  <c r="H159"/>
  <c r="I159"/>
  <c r="J159"/>
  <c r="K159"/>
  <c r="L159"/>
  <c r="N159"/>
  <c r="O159"/>
  <c r="P159"/>
  <c r="Q159"/>
  <c r="R159"/>
  <c r="S159"/>
  <c r="U159"/>
  <c r="V159"/>
  <c r="W159"/>
  <c r="X159"/>
  <c r="C160"/>
  <c r="D160"/>
  <c r="E160"/>
  <c r="F160"/>
  <c r="G160"/>
  <c r="H160"/>
  <c r="I160"/>
  <c r="J160"/>
  <c r="K160"/>
  <c r="L160"/>
  <c r="N160"/>
  <c r="O160"/>
  <c r="P160"/>
  <c r="Q160"/>
  <c r="R160"/>
  <c r="S160"/>
  <c r="U160"/>
  <c r="V160"/>
  <c r="W160"/>
  <c r="X160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C164"/>
  <c r="D164"/>
  <c r="E164"/>
  <c r="F164"/>
  <c r="G164"/>
  <c r="H164"/>
  <c r="I164"/>
  <c r="J164"/>
  <c r="K164"/>
  <c r="L164"/>
  <c r="R164"/>
  <c r="S164"/>
  <c r="K165"/>
  <c r="L165"/>
  <c r="N165"/>
  <c r="O165"/>
  <c r="P165"/>
  <c r="Q165"/>
  <c r="R165"/>
  <c r="S165"/>
  <c r="U165"/>
  <c r="V165"/>
  <c r="W165"/>
  <c r="X165"/>
  <c r="C166"/>
  <c r="D166"/>
  <c r="E166"/>
  <c r="F166"/>
  <c r="G166"/>
  <c r="H166"/>
  <c r="I166"/>
  <c r="J166"/>
  <c r="K166"/>
  <c r="L166"/>
  <c r="N166"/>
  <c r="O166"/>
  <c r="P166"/>
  <c r="Q166"/>
  <c r="R166"/>
  <c r="S166"/>
  <c r="U166"/>
  <c r="V166"/>
  <c r="W166"/>
  <c r="X166"/>
  <c r="C167"/>
  <c r="D167"/>
  <c r="E167"/>
  <c r="F167"/>
  <c r="G167"/>
  <c r="H167"/>
  <c r="I167"/>
  <c r="J167"/>
  <c r="K167"/>
  <c r="L167"/>
  <c r="N167"/>
  <c r="O167"/>
  <c r="P167"/>
  <c r="Q167"/>
  <c r="R167"/>
  <c r="S167"/>
  <c r="U167"/>
  <c r="V167"/>
  <c r="W167"/>
  <c r="X167"/>
  <c r="K168"/>
  <c r="L168"/>
  <c r="M168"/>
  <c r="R168"/>
  <c r="S168"/>
  <c r="T168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C170"/>
  <c r="D170"/>
  <c r="E170"/>
  <c r="F170"/>
  <c r="G170"/>
  <c r="H170"/>
  <c r="I170"/>
  <c r="J170"/>
  <c r="K170"/>
  <c r="L170"/>
  <c r="R170"/>
  <c r="S170"/>
  <c r="K171"/>
  <c r="L171"/>
  <c r="N171"/>
  <c r="O171"/>
  <c r="P171"/>
  <c r="Q171"/>
  <c r="R171"/>
  <c r="S171"/>
  <c r="U171"/>
  <c r="V171"/>
  <c r="W171"/>
  <c r="X171"/>
  <c r="C172"/>
  <c r="D172"/>
  <c r="E172"/>
  <c r="F172"/>
  <c r="G172"/>
  <c r="H172"/>
  <c r="I172"/>
  <c r="J172"/>
  <c r="K172"/>
  <c r="L172"/>
  <c r="N172"/>
  <c r="O172"/>
  <c r="P172"/>
  <c r="Q172"/>
  <c r="R172"/>
  <c r="S172"/>
  <c r="U172"/>
  <c r="V172"/>
  <c r="W172"/>
  <c r="X172"/>
  <c r="C173"/>
  <c r="D173"/>
  <c r="E173"/>
  <c r="F173"/>
  <c r="G173"/>
  <c r="H173"/>
  <c r="I173"/>
  <c r="J173"/>
  <c r="K173"/>
  <c r="L173"/>
  <c r="N173"/>
  <c r="O173"/>
  <c r="P173"/>
  <c r="Q173"/>
  <c r="R173"/>
  <c r="S173"/>
  <c r="U173"/>
  <c r="V173"/>
  <c r="W173"/>
  <c r="X173"/>
  <c r="K174"/>
  <c r="L174"/>
  <c r="M174"/>
  <c r="R174"/>
  <c r="S174"/>
  <c r="T174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C176"/>
  <c r="D176"/>
  <c r="E176"/>
  <c r="F176"/>
  <c r="G176"/>
  <c r="H176"/>
  <c r="I176"/>
  <c r="J176"/>
  <c r="K176"/>
  <c r="L176"/>
  <c r="R176"/>
  <c r="S176"/>
  <c r="K177"/>
  <c r="L177"/>
  <c r="N177"/>
  <c r="O177"/>
  <c r="P177"/>
  <c r="Q177"/>
  <c r="R177"/>
  <c r="S177"/>
  <c r="U177"/>
  <c r="V177"/>
  <c r="W177"/>
  <c r="X177"/>
  <c r="C178"/>
  <c r="D178"/>
  <c r="E178"/>
  <c r="F178"/>
  <c r="G178"/>
  <c r="H178"/>
  <c r="I178"/>
  <c r="J178"/>
  <c r="K178"/>
  <c r="L178"/>
  <c r="N178"/>
  <c r="O178"/>
  <c r="P178"/>
  <c r="Q178"/>
  <c r="R178"/>
  <c r="S178"/>
  <c r="U178"/>
  <c r="V178"/>
  <c r="W178"/>
  <c r="X178"/>
  <c r="C179"/>
  <c r="D179"/>
  <c r="E179"/>
  <c r="F179"/>
  <c r="G179"/>
  <c r="H179"/>
  <c r="I179"/>
  <c r="J179"/>
  <c r="K179"/>
  <c r="L179"/>
  <c r="N179"/>
  <c r="O179"/>
  <c r="P179"/>
  <c r="Q179"/>
  <c r="R179"/>
  <c r="S179"/>
  <c r="U179"/>
  <c r="V179"/>
  <c r="W179"/>
  <c r="X179"/>
  <c r="K180"/>
  <c r="L180"/>
  <c r="M180"/>
  <c r="R180"/>
  <c r="S180"/>
  <c r="T180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C183"/>
  <c r="D183"/>
  <c r="E183"/>
  <c r="F183"/>
  <c r="G183"/>
  <c r="H183"/>
  <c r="I183"/>
  <c r="J183"/>
  <c r="K183"/>
  <c r="L183"/>
  <c r="N183"/>
  <c r="O183"/>
  <c r="P183"/>
  <c r="Q183"/>
  <c r="R183"/>
  <c r="S183"/>
  <c r="U183"/>
  <c r="V183"/>
  <c r="W183"/>
  <c r="X183"/>
  <c r="C184"/>
  <c r="D184"/>
  <c r="E184"/>
  <c r="F184"/>
  <c r="G184"/>
  <c r="H184"/>
  <c r="I184"/>
  <c r="J184"/>
  <c r="K184"/>
  <c r="L184"/>
  <c r="N184"/>
  <c r="O184"/>
  <c r="P184"/>
  <c r="Q184"/>
  <c r="R184"/>
  <c r="S184"/>
  <c r="U184"/>
  <c r="V184"/>
  <c r="W184"/>
  <c r="X184"/>
  <c r="C185"/>
  <c r="D185"/>
  <c r="E185"/>
  <c r="F185"/>
  <c r="G185"/>
  <c r="H185"/>
  <c r="I185"/>
  <c r="J185"/>
  <c r="K185"/>
  <c r="L185"/>
  <c r="N185"/>
  <c r="O185"/>
  <c r="P185"/>
  <c r="Q185"/>
  <c r="R185"/>
  <c r="S185"/>
  <c r="U185"/>
  <c r="V185"/>
  <c r="W185"/>
  <c r="X185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C188"/>
  <c r="D188"/>
  <c r="E188"/>
  <c r="F188"/>
  <c r="G188"/>
  <c r="H188"/>
  <c r="I188"/>
  <c r="J188"/>
  <c r="K188"/>
  <c r="L188"/>
  <c r="N188"/>
  <c r="O188"/>
  <c r="P188"/>
  <c r="Q188"/>
  <c r="R188"/>
  <c r="S188"/>
  <c r="U188"/>
  <c r="V188"/>
  <c r="W188"/>
  <c r="X188"/>
  <c r="C189"/>
  <c r="D189"/>
  <c r="E189"/>
  <c r="F189"/>
  <c r="G189"/>
  <c r="H189"/>
  <c r="I189"/>
  <c r="J189"/>
  <c r="K189"/>
  <c r="L189"/>
  <c r="N189"/>
  <c r="O189"/>
  <c r="P189"/>
  <c r="Q189"/>
  <c r="R189"/>
  <c r="S189"/>
  <c r="U189"/>
  <c r="V189"/>
  <c r="W189"/>
  <c r="X189"/>
  <c r="C190"/>
  <c r="D190"/>
  <c r="E190"/>
  <c r="F190"/>
  <c r="G190"/>
  <c r="H190"/>
  <c r="I190"/>
  <c r="J190"/>
  <c r="K190"/>
  <c r="L190"/>
  <c r="N190"/>
  <c r="O190"/>
  <c r="P190"/>
  <c r="Q190"/>
  <c r="R190"/>
  <c r="S190"/>
  <c r="U190"/>
  <c r="V190"/>
  <c r="W190"/>
  <c r="X190"/>
  <c r="C191"/>
  <c r="D191"/>
  <c r="E191"/>
  <c r="F191"/>
  <c r="G191"/>
  <c r="H191"/>
  <c r="I191"/>
  <c r="J191"/>
  <c r="K191"/>
  <c r="L191"/>
  <c r="N191"/>
  <c r="O191"/>
  <c r="P191"/>
  <c r="Q191"/>
  <c r="R191"/>
  <c r="S191"/>
  <c r="U191"/>
  <c r="V191"/>
  <c r="W191"/>
  <c r="X191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K193"/>
  <c r="L193"/>
  <c r="M193"/>
  <c r="R193"/>
  <c r="S193"/>
  <c r="T193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K197"/>
  <c r="L197"/>
  <c r="M197"/>
  <c r="R197"/>
  <c r="S197"/>
  <c r="T197"/>
  <c r="K198"/>
  <c r="L198"/>
  <c r="M198"/>
  <c r="R198"/>
  <c r="S198"/>
  <c r="T198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K200"/>
  <c r="L200"/>
  <c r="M200"/>
  <c r="R200"/>
  <c r="S200"/>
  <c r="T200"/>
  <c r="K201"/>
  <c r="L201"/>
  <c r="M201"/>
  <c r="R201"/>
  <c r="S201"/>
  <c r="T201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K203"/>
  <c r="L203"/>
  <c r="M203"/>
  <c r="R203"/>
  <c r="S203"/>
  <c r="T203"/>
  <c r="K204"/>
  <c r="L204"/>
  <c r="M204"/>
  <c r="R204"/>
  <c r="S204"/>
  <c r="T204"/>
  <c r="K205"/>
  <c r="L205"/>
  <c r="M205"/>
  <c r="N205"/>
  <c r="O205"/>
  <c r="P205"/>
  <c r="Q205"/>
  <c r="R205"/>
  <c r="S205"/>
  <c r="T205"/>
  <c r="U205"/>
  <c r="V205"/>
  <c r="W205"/>
  <c r="X205"/>
  <c r="K206"/>
  <c r="L206"/>
  <c r="M206"/>
  <c r="R206"/>
  <c r="S206"/>
  <c r="T206"/>
  <c r="C207"/>
  <c r="D207"/>
  <c r="E207"/>
  <c r="F207"/>
  <c r="G207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C208"/>
  <c r="D208"/>
  <c r="E208"/>
  <c r="F208"/>
  <c r="G208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K209"/>
  <c r="L209"/>
  <c r="M209"/>
  <c r="R209"/>
  <c r="S209"/>
  <c r="T209"/>
  <c r="K210"/>
  <c r="L210"/>
  <c r="M210"/>
  <c r="R210"/>
  <c r="S210"/>
  <c r="T210"/>
  <c r="K211"/>
  <c r="L211"/>
  <c r="M211"/>
  <c r="R211"/>
  <c r="S211"/>
  <c r="T211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K214"/>
  <c r="L214"/>
  <c r="M214"/>
  <c r="R214"/>
  <c r="S214"/>
  <c r="T214"/>
  <c r="K215"/>
  <c r="L215"/>
  <c r="M215"/>
  <c r="R215"/>
  <c r="S215"/>
  <c r="T215"/>
  <c r="K216"/>
  <c r="L216"/>
  <c r="M216"/>
  <c r="R216"/>
  <c r="S216"/>
  <c r="T216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K218"/>
  <c r="L218"/>
  <c r="M218"/>
  <c r="R218"/>
  <c r="S218"/>
  <c r="T218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C227"/>
  <c r="D227"/>
  <c r="E227"/>
  <c r="F227"/>
  <c r="G227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C228"/>
  <c r="D228"/>
  <c r="E228"/>
  <c r="F228"/>
  <c r="G228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C229"/>
  <c r="D229"/>
  <c r="E229"/>
  <c r="F229"/>
  <c r="G229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C230"/>
  <c r="D230"/>
  <c r="E230"/>
  <c r="F230"/>
  <c r="G230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C231"/>
  <c r="D231"/>
  <c r="E231"/>
  <c r="F231"/>
  <c r="G231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C232"/>
  <c r="D232"/>
  <c r="E232"/>
  <c r="F232"/>
  <c r="G232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C233"/>
  <c r="D233"/>
  <c r="E233"/>
  <c r="F233"/>
  <c r="G233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C234"/>
  <c r="D234"/>
  <c r="E234"/>
  <c r="F234"/>
  <c r="G234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C235"/>
  <c r="D235"/>
  <c r="E235"/>
  <c r="F235"/>
  <c r="G235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C236"/>
  <c r="D236"/>
  <c r="E236"/>
  <c r="F236"/>
  <c r="G236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C237"/>
  <c r="D237"/>
  <c r="E237"/>
  <c r="F237"/>
  <c r="G237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C238"/>
  <c r="D238"/>
  <c r="E238"/>
  <c r="F238"/>
  <c r="G238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C239"/>
  <c r="D239"/>
  <c r="E239"/>
  <c r="F239"/>
  <c r="G239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C241"/>
  <c r="D241"/>
  <c r="E241"/>
  <c r="F241"/>
  <c r="G241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C242"/>
  <c r="D242"/>
  <c r="E242"/>
  <c r="F242"/>
  <c r="G242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C243"/>
  <c r="D243"/>
  <c r="E243"/>
  <c r="F243"/>
  <c r="G243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C244"/>
  <c r="D244"/>
  <c r="E244"/>
  <c r="F244"/>
  <c r="G244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C245"/>
  <c r="D245"/>
  <c r="E245"/>
  <c r="F245"/>
  <c r="G245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C246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K247"/>
  <c r="L247"/>
  <c r="M247"/>
  <c r="R247"/>
  <c r="S247"/>
  <c r="T247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K261"/>
  <c r="L261"/>
  <c r="M261"/>
  <c r="R261"/>
  <c r="S261"/>
  <c r="T261"/>
  <c r="K262"/>
  <c r="L262"/>
  <c r="M262"/>
  <c r="R262"/>
  <c r="S262"/>
  <c r="T262"/>
  <c r="K263"/>
  <c r="L263"/>
  <c r="M263"/>
  <c r="R263"/>
  <c r="S263"/>
  <c r="T263"/>
  <c r="K264"/>
  <c r="L264"/>
  <c r="M264"/>
  <c r="R264"/>
  <c r="S264"/>
  <c r="T264"/>
  <c r="K265"/>
  <c r="L265"/>
  <c r="M265"/>
  <c r="R265"/>
  <c r="S265"/>
  <c r="T265"/>
  <c r="K266"/>
  <c r="L266"/>
  <c r="M266"/>
  <c r="R266"/>
  <c r="S266"/>
  <c r="T266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C269"/>
  <c r="D269"/>
  <c r="E269"/>
  <c r="F269"/>
  <c r="G269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K270"/>
  <c r="L270"/>
  <c r="M270"/>
  <c r="R270"/>
  <c r="S270"/>
  <c r="T270"/>
  <c r="K271"/>
  <c r="L271"/>
  <c r="M271"/>
  <c r="R271"/>
  <c r="S271"/>
  <c r="T271"/>
  <c r="K272"/>
  <c r="L272"/>
  <c r="M272"/>
  <c r="R272"/>
  <c r="S272"/>
  <c r="T272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K274"/>
  <c r="L274"/>
  <c r="M274"/>
  <c r="R274"/>
  <c r="S274"/>
  <c r="T274"/>
  <c r="K275"/>
  <c r="L275"/>
  <c r="M275"/>
  <c r="R275"/>
  <c r="S275"/>
  <c r="T275"/>
  <c r="K276"/>
  <c r="L276"/>
  <c r="M276"/>
  <c r="R276"/>
  <c r="S276"/>
  <c r="T276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K283"/>
  <c r="L283"/>
  <c r="M283"/>
  <c r="R283"/>
  <c r="S283"/>
  <c r="T283"/>
  <c r="K284"/>
  <c r="L284"/>
  <c r="M284"/>
  <c r="R284"/>
  <c r="S284"/>
  <c r="T284"/>
  <c r="K285"/>
  <c r="L285"/>
  <c r="M285"/>
  <c r="R285"/>
  <c r="S285"/>
  <c r="T285"/>
  <c r="C286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K287"/>
  <c r="L287"/>
  <c r="M287"/>
  <c r="R287"/>
  <c r="S287"/>
  <c r="T287"/>
  <c r="K288"/>
  <c r="L288"/>
  <c r="M288"/>
  <c r="R288"/>
  <c r="S288"/>
  <c r="T288"/>
  <c r="C289"/>
  <c r="D289"/>
  <c r="E289"/>
  <c r="F289"/>
  <c r="G289"/>
  <c r="H289"/>
  <c r="I289"/>
  <c r="J289"/>
  <c r="K289"/>
  <c r="L289"/>
  <c r="M289"/>
  <c r="R289"/>
  <c r="S289"/>
  <c r="T289"/>
  <c r="K290"/>
  <c r="L290"/>
  <c r="M290"/>
  <c r="T290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K293"/>
  <c r="L293"/>
  <c r="M293"/>
  <c r="R293"/>
  <c r="S293"/>
  <c r="T293"/>
  <c r="K294"/>
  <c r="L294"/>
  <c r="M294"/>
  <c r="R294"/>
  <c r="S294"/>
  <c r="T294"/>
  <c r="K295"/>
  <c r="L295"/>
  <c r="M295"/>
  <c r="R295"/>
  <c r="S295"/>
  <c r="T295"/>
  <c r="K296"/>
  <c r="L296"/>
  <c r="M296"/>
  <c r="R296"/>
  <c r="S296"/>
  <c r="T296"/>
  <c r="K297"/>
  <c r="L297"/>
  <c r="M297"/>
  <c r="R297"/>
  <c r="S297"/>
  <c r="T297"/>
  <c r="C298"/>
  <c r="D298"/>
  <c r="E298"/>
  <c r="F298"/>
  <c r="G298"/>
  <c r="H298"/>
  <c r="I298"/>
  <c r="J298"/>
  <c r="K298"/>
  <c r="L298"/>
  <c r="M298"/>
  <c r="R298"/>
  <c r="S298"/>
  <c r="T298"/>
  <c r="C299"/>
  <c r="D299"/>
  <c r="E299"/>
  <c r="F299"/>
  <c r="G299"/>
  <c r="H299"/>
  <c r="I299"/>
  <c r="J299"/>
  <c r="K299"/>
  <c r="L299"/>
  <c r="M299"/>
  <c r="R299"/>
  <c r="S299"/>
  <c r="T299"/>
  <c r="K300"/>
  <c r="L300"/>
  <c r="M300"/>
  <c r="R300"/>
  <c r="S300"/>
  <c r="T300"/>
  <c r="E301"/>
  <c r="F301"/>
  <c r="K301"/>
  <c r="L301"/>
  <c r="M301"/>
  <c r="R301"/>
  <c r="S301"/>
  <c r="T301"/>
  <c r="C302"/>
  <c r="D302"/>
  <c r="E302"/>
  <c r="F302"/>
  <c r="G302"/>
  <c r="H302"/>
  <c r="I302"/>
  <c r="J302"/>
  <c r="K302"/>
  <c r="L302"/>
  <c r="M302"/>
  <c r="R302"/>
  <c r="S302"/>
  <c r="T302"/>
  <c r="C303"/>
  <c r="D303"/>
  <c r="E303"/>
  <c r="F303"/>
  <c r="G303"/>
  <c r="H303"/>
  <c r="I303"/>
  <c r="J303"/>
  <c r="K303"/>
  <c r="L303"/>
  <c r="M303"/>
  <c r="R303"/>
  <c r="S303"/>
  <c r="T303"/>
  <c r="K304"/>
  <c r="L304"/>
  <c r="M304"/>
  <c r="R304"/>
  <c r="S304"/>
  <c r="T304"/>
  <c r="C305"/>
  <c r="D305"/>
  <c r="E305"/>
  <c r="F305"/>
  <c r="G305"/>
  <c r="H305"/>
  <c r="I305"/>
  <c r="J305"/>
  <c r="K305"/>
  <c r="L305"/>
  <c r="M305"/>
  <c r="N305"/>
  <c r="O305"/>
  <c r="P305"/>
  <c r="Q305"/>
  <c r="R305"/>
  <c r="S305"/>
  <c r="T305"/>
  <c r="U305"/>
  <c r="V305"/>
  <c r="W305"/>
  <c r="X305"/>
  <c r="K306"/>
  <c r="L306"/>
  <c r="M306"/>
  <c r="R306"/>
  <c r="S306"/>
  <c r="T306"/>
  <c r="C307"/>
  <c r="D307"/>
  <c r="E307"/>
  <c r="F307"/>
  <c r="G307"/>
  <c r="H307"/>
  <c r="I307"/>
  <c r="J307"/>
  <c r="K307"/>
  <c r="L307"/>
  <c r="M307"/>
  <c r="R307"/>
  <c r="S307"/>
  <c r="T307"/>
  <c r="C308"/>
  <c r="D308"/>
  <c r="E308"/>
  <c r="F308"/>
  <c r="G308"/>
  <c r="H308"/>
  <c r="I308"/>
  <c r="J308"/>
  <c r="K308"/>
  <c r="L308"/>
  <c r="M308"/>
  <c r="R308"/>
  <c r="S308"/>
  <c r="T308"/>
  <c r="E309"/>
  <c r="K309"/>
  <c r="L309"/>
  <c r="M309"/>
  <c r="R309"/>
  <c r="S309"/>
  <c r="T309"/>
  <c r="E310"/>
  <c r="K310"/>
  <c r="L310"/>
  <c r="R310"/>
  <c r="S310"/>
  <c r="C311"/>
  <c r="D311"/>
  <c r="E311"/>
  <c r="F311"/>
  <c r="G311"/>
  <c r="H311"/>
  <c r="I311"/>
  <c r="J311"/>
  <c r="K311"/>
  <c r="L311"/>
  <c r="M311"/>
  <c r="R311"/>
  <c r="S311"/>
  <c r="T311"/>
  <c r="C312"/>
  <c r="D312"/>
  <c r="E312"/>
  <c r="F312"/>
  <c r="G312"/>
  <c r="H312"/>
  <c r="I312"/>
  <c r="J312"/>
  <c r="K312"/>
  <c r="L312"/>
  <c r="M312"/>
  <c r="R312"/>
  <c r="S312"/>
  <c r="T312"/>
  <c r="K313"/>
  <c r="L313"/>
  <c r="M313"/>
  <c r="N313"/>
  <c r="P313"/>
  <c r="R313"/>
  <c r="S313"/>
  <c r="T313"/>
  <c r="U313"/>
  <c r="W313"/>
  <c r="C314"/>
  <c r="D314"/>
  <c r="E314"/>
  <c r="F314"/>
  <c r="G314"/>
  <c r="H314"/>
  <c r="I314"/>
  <c r="J314"/>
  <c r="K314"/>
  <c r="L314"/>
  <c r="M314"/>
  <c r="N314"/>
  <c r="O314"/>
  <c r="P314"/>
  <c r="Q314"/>
  <c r="R314"/>
  <c r="S314"/>
  <c r="T314"/>
  <c r="U314"/>
  <c r="V314"/>
  <c r="W314"/>
  <c r="X314"/>
  <c r="C315"/>
  <c r="D315"/>
  <c r="E315"/>
  <c r="F315"/>
  <c r="G315"/>
  <c r="H315"/>
  <c r="I315"/>
  <c r="J315"/>
  <c r="K315"/>
  <c r="L315"/>
  <c r="M315"/>
  <c r="N315"/>
  <c r="O315"/>
  <c r="P315"/>
  <c r="Q315"/>
  <c r="R315"/>
  <c r="S315"/>
  <c r="T315"/>
  <c r="U315"/>
  <c r="V315"/>
  <c r="W315"/>
  <c r="X315"/>
  <c r="K316"/>
  <c r="L316"/>
  <c r="M316"/>
  <c r="R316"/>
  <c r="S316"/>
  <c r="T316"/>
  <c r="C317"/>
  <c r="D317"/>
  <c r="E317"/>
  <c r="F317"/>
  <c r="G317"/>
  <c r="H317"/>
  <c r="I317"/>
  <c r="J317"/>
  <c r="K317"/>
  <c r="L317"/>
  <c r="M317"/>
  <c r="N317"/>
  <c r="O317"/>
  <c r="P317"/>
  <c r="Q317"/>
  <c r="R317"/>
  <c r="S317"/>
  <c r="T317"/>
  <c r="U317"/>
  <c r="V317"/>
  <c r="W317"/>
  <c r="X317"/>
  <c r="M318"/>
  <c r="T318"/>
  <c r="C319"/>
  <c r="D319"/>
  <c r="E319"/>
  <c r="F319"/>
  <c r="G319"/>
  <c r="H319"/>
  <c r="I319"/>
  <c r="J319"/>
  <c r="K319"/>
  <c r="L319"/>
  <c r="M319"/>
  <c r="N319"/>
  <c r="O319"/>
  <c r="P319"/>
  <c r="Q319"/>
  <c r="R319"/>
  <c r="S319"/>
  <c r="T319"/>
  <c r="U319"/>
  <c r="V319"/>
  <c r="W319"/>
  <c r="X319"/>
  <c r="C320"/>
  <c r="D320"/>
  <c r="E320"/>
  <c r="F320"/>
  <c r="G320"/>
  <c r="H320"/>
  <c r="I320"/>
  <c r="J320"/>
  <c r="K320"/>
  <c r="L320"/>
  <c r="M320"/>
  <c r="N320"/>
  <c r="O320"/>
  <c r="P320"/>
  <c r="Q320"/>
  <c r="R320"/>
  <c r="S320"/>
  <c r="T320"/>
  <c r="U320"/>
  <c r="V320"/>
  <c r="W320"/>
  <c r="X320"/>
  <c r="C321"/>
  <c r="D321"/>
  <c r="E321"/>
  <c r="F321"/>
  <c r="G321"/>
  <c r="H321"/>
  <c r="I321"/>
  <c r="J321"/>
  <c r="K321"/>
  <c r="L321"/>
  <c r="M321"/>
  <c r="N321"/>
  <c r="O321"/>
  <c r="P321"/>
  <c r="Q321"/>
  <c r="R321"/>
  <c r="S321"/>
  <c r="T321"/>
  <c r="U321"/>
  <c r="V321"/>
  <c r="W321"/>
  <c r="X321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C323"/>
  <c r="D323"/>
  <c r="E323"/>
  <c r="F323"/>
  <c r="G323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C324"/>
  <c r="D324"/>
  <c r="E324"/>
  <c r="F324"/>
  <c r="G324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C325"/>
  <c r="D325"/>
  <c r="E325"/>
  <c r="F325"/>
  <c r="G325"/>
  <c r="H325"/>
  <c r="I325"/>
  <c r="J325"/>
  <c r="K325"/>
  <c r="L325"/>
  <c r="M325"/>
  <c r="N325"/>
  <c r="O325"/>
  <c r="P325"/>
  <c r="Q325"/>
  <c r="R325"/>
  <c r="S325"/>
  <c r="T325"/>
  <c r="U325"/>
  <c r="V325"/>
  <c r="W325"/>
  <c r="X325"/>
  <c r="K326"/>
  <c r="L326"/>
  <c r="M326"/>
  <c r="R326"/>
  <c r="S326"/>
  <c r="T326"/>
  <c r="C327"/>
  <c r="D327"/>
  <c r="E327"/>
  <c r="F327"/>
  <c r="G327"/>
  <c r="H327"/>
  <c r="I327"/>
  <c r="J327"/>
  <c r="K327"/>
  <c r="L327"/>
  <c r="M327"/>
  <c r="R327"/>
  <c r="S327"/>
  <c r="T327"/>
  <c r="K328"/>
  <c r="L328"/>
  <c r="M328"/>
  <c r="R328"/>
  <c r="S328"/>
  <c r="T328"/>
  <c r="K329"/>
  <c r="L329"/>
  <c r="M329"/>
  <c r="R329"/>
  <c r="S329"/>
  <c r="T329"/>
  <c r="C330"/>
  <c r="D330"/>
  <c r="E330"/>
  <c r="F330"/>
  <c r="G330"/>
  <c r="H330"/>
  <c r="I330"/>
  <c r="J330"/>
  <c r="K330"/>
  <c r="L330"/>
  <c r="M330"/>
  <c r="N330"/>
  <c r="O330"/>
  <c r="P330"/>
  <c r="Q330"/>
  <c r="R330"/>
  <c r="S330"/>
  <c r="T330"/>
  <c r="U330"/>
  <c r="V330"/>
  <c r="W330"/>
  <c r="X330"/>
  <c r="K331"/>
  <c r="L331"/>
  <c r="M331"/>
  <c r="R331"/>
  <c r="S331"/>
  <c r="T331"/>
  <c r="K332"/>
  <c r="L332"/>
  <c r="M332"/>
  <c r="R332"/>
  <c r="S332"/>
  <c r="T332"/>
  <c r="K333"/>
  <c r="L333"/>
  <c r="M333"/>
  <c r="R333"/>
  <c r="S333"/>
  <c r="T333"/>
  <c r="C334"/>
  <c r="D334"/>
  <c r="E334"/>
  <c r="F334"/>
  <c r="G334"/>
  <c r="H334"/>
  <c r="I334"/>
  <c r="J334"/>
  <c r="K334"/>
  <c r="L334"/>
  <c r="M334"/>
  <c r="N334"/>
  <c r="O334"/>
  <c r="P334"/>
  <c r="Q334"/>
  <c r="R334"/>
  <c r="S334"/>
  <c r="T334"/>
  <c r="U334"/>
  <c r="V334"/>
  <c r="W334"/>
  <c r="X334"/>
  <c r="C335"/>
  <c r="D335"/>
  <c r="E335"/>
  <c r="F335"/>
  <c r="G335"/>
  <c r="H335"/>
  <c r="I335"/>
  <c r="J335"/>
  <c r="K335"/>
  <c r="L335"/>
  <c r="M335"/>
  <c r="N335"/>
  <c r="O335"/>
  <c r="P335"/>
  <c r="Q335"/>
  <c r="R335"/>
  <c r="S335"/>
  <c r="T335"/>
  <c r="U335"/>
  <c r="V335"/>
  <c r="W335"/>
  <c r="X335"/>
  <c r="C336"/>
  <c r="D336"/>
  <c r="E336"/>
  <c r="F336"/>
  <c r="G336"/>
  <c r="H336"/>
  <c r="I336"/>
  <c r="J336"/>
  <c r="K336"/>
  <c r="L336"/>
  <c r="M336"/>
  <c r="N336"/>
  <c r="O336"/>
  <c r="P336"/>
  <c r="Q336"/>
  <c r="R336"/>
  <c r="S336"/>
  <c r="T336"/>
  <c r="U336"/>
  <c r="V336"/>
  <c r="W336"/>
  <c r="X336"/>
  <c r="C337"/>
  <c r="D337"/>
  <c r="E337"/>
  <c r="F337"/>
  <c r="G337"/>
  <c r="H337"/>
  <c r="I337"/>
  <c r="J337"/>
  <c r="K337"/>
  <c r="L337"/>
  <c r="M337"/>
  <c r="N337"/>
  <c r="O337"/>
  <c r="P337"/>
  <c r="Q337"/>
  <c r="R337"/>
  <c r="S337"/>
  <c r="T337"/>
  <c r="U337"/>
  <c r="V337"/>
  <c r="W337"/>
  <c r="X337"/>
  <c r="C338"/>
  <c r="D338"/>
  <c r="E338"/>
  <c r="F338"/>
  <c r="G338"/>
  <c r="H338"/>
  <c r="I338"/>
  <c r="J338"/>
  <c r="K338"/>
  <c r="L338"/>
  <c r="M338"/>
  <c r="N338"/>
  <c r="O338"/>
  <c r="P338"/>
  <c r="Q338"/>
  <c r="R338"/>
  <c r="S338"/>
  <c r="T338"/>
  <c r="U338"/>
  <c r="V338"/>
  <c r="W338"/>
  <c r="X338"/>
  <c r="K339"/>
  <c r="L339"/>
  <c r="M339"/>
  <c r="N339"/>
  <c r="O339"/>
  <c r="P339"/>
  <c r="Q339"/>
  <c r="R339"/>
  <c r="S339"/>
  <c r="T339"/>
  <c r="U339"/>
  <c r="V339"/>
  <c r="W339"/>
  <c r="X339"/>
  <c r="C340"/>
  <c r="D340"/>
  <c r="E340"/>
  <c r="F340"/>
  <c r="G340"/>
  <c r="H340"/>
  <c r="I340"/>
  <c r="J340"/>
  <c r="K340"/>
  <c r="L340"/>
  <c r="M340"/>
  <c r="R340"/>
  <c r="S340"/>
  <c r="T340"/>
  <c r="C341"/>
  <c r="D341"/>
  <c r="E341"/>
  <c r="F341"/>
  <c r="G341"/>
  <c r="H341"/>
  <c r="I341"/>
  <c r="J341"/>
  <c r="K341"/>
  <c r="L341"/>
  <c r="M341"/>
  <c r="R341"/>
  <c r="S341"/>
  <c r="T341"/>
  <c r="K342"/>
  <c r="L342"/>
  <c r="M342"/>
  <c r="R342"/>
  <c r="S342"/>
  <c r="T342"/>
  <c r="C343"/>
  <c r="D343"/>
  <c r="E343"/>
  <c r="F343"/>
  <c r="G343"/>
  <c r="H343"/>
  <c r="I343"/>
  <c r="J343"/>
  <c r="K343"/>
  <c r="L343"/>
  <c r="M343"/>
  <c r="N343"/>
  <c r="O343"/>
  <c r="P343"/>
  <c r="Q343"/>
  <c r="R343"/>
  <c r="S343"/>
  <c r="T343"/>
  <c r="U343"/>
  <c r="V343"/>
  <c r="W343"/>
  <c r="X343"/>
  <c r="C344"/>
  <c r="D344"/>
  <c r="E344"/>
  <c r="F344"/>
  <c r="G344"/>
  <c r="H344"/>
  <c r="I344"/>
  <c r="J344"/>
  <c r="K344"/>
  <c r="L344"/>
  <c r="M344"/>
  <c r="N344"/>
  <c r="O344"/>
  <c r="P344"/>
  <c r="Q344"/>
  <c r="R344"/>
  <c r="S344"/>
  <c r="T344"/>
  <c r="U344"/>
  <c r="V344"/>
  <c r="W344"/>
  <c r="X344"/>
  <c r="K345"/>
  <c r="L345"/>
  <c r="M345"/>
  <c r="R345"/>
  <c r="S345"/>
  <c r="T345"/>
  <c r="K346"/>
  <c r="L346"/>
  <c r="M346"/>
  <c r="R346"/>
  <c r="S346"/>
  <c r="T346"/>
  <c r="C347"/>
  <c r="D347"/>
  <c r="E347"/>
  <c r="F347"/>
  <c r="G347"/>
  <c r="H347"/>
  <c r="I347"/>
  <c r="J347"/>
  <c r="K347"/>
  <c r="L347"/>
  <c r="M347"/>
  <c r="N347"/>
  <c r="O347"/>
  <c r="P347"/>
  <c r="Q347"/>
  <c r="R347"/>
  <c r="S347"/>
  <c r="T347"/>
  <c r="U347"/>
  <c r="V347"/>
  <c r="W347"/>
  <c r="X347"/>
  <c r="C348"/>
  <c r="E348"/>
  <c r="G348"/>
  <c r="I348"/>
  <c r="K348"/>
  <c r="L348"/>
  <c r="R348"/>
  <c r="S348"/>
  <c r="T348"/>
  <c r="C349"/>
  <c r="E349"/>
  <c r="G349"/>
  <c r="I349"/>
  <c r="K349"/>
  <c r="L349"/>
  <c r="R349"/>
  <c r="S349"/>
  <c r="T349"/>
  <c r="C350"/>
  <c r="E350"/>
  <c r="G350"/>
  <c r="I350"/>
  <c r="K350"/>
  <c r="L350"/>
  <c r="R350"/>
  <c r="S350"/>
  <c r="T350"/>
  <c r="C351"/>
  <c r="E351"/>
  <c r="G351"/>
  <c r="I351"/>
  <c r="K351"/>
  <c r="L351"/>
  <c r="M351"/>
  <c r="R351"/>
  <c r="S351"/>
  <c r="T351"/>
  <c r="C352"/>
  <c r="E352"/>
  <c r="G352"/>
  <c r="I352"/>
  <c r="K352"/>
  <c r="L352"/>
  <c r="M352"/>
  <c r="R352"/>
  <c r="S352"/>
  <c r="T352"/>
  <c r="C353"/>
  <c r="D353"/>
  <c r="E353"/>
  <c r="F353"/>
  <c r="G353"/>
  <c r="H353"/>
  <c r="I353"/>
  <c r="J353"/>
  <c r="K353"/>
  <c r="L353"/>
  <c r="M353"/>
  <c r="N353"/>
  <c r="O353"/>
  <c r="P353"/>
  <c r="Q353"/>
  <c r="R353"/>
  <c r="S353"/>
  <c r="T353"/>
  <c r="U353"/>
  <c r="V353"/>
  <c r="W353"/>
  <c r="X353"/>
  <c r="C354"/>
  <c r="D354"/>
  <c r="E354"/>
  <c r="F354"/>
  <c r="G354"/>
  <c r="H354"/>
  <c r="I354"/>
  <c r="J354"/>
  <c r="K354"/>
  <c r="L354"/>
  <c r="M354"/>
  <c r="N354"/>
  <c r="O354"/>
  <c r="P354"/>
  <c r="Q354"/>
  <c r="R354"/>
  <c r="S354"/>
  <c r="T354"/>
  <c r="U354"/>
  <c r="V354"/>
  <c r="W354"/>
  <c r="X354"/>
  <c r="K355"/>
  <c r="L355"/>
  <c r="M355"/>
  <c r="R355"/>
  <c r="S355"/>
  <c r="T355"/>
  <c r="K356"/>
  <c r="L356"/>
  <c r="M356"/>
  <c r="R356"/>
  <c r="S356"/>
  <c r="T356"/>
  <c r="C357"/>
  <c r="D357"/>
  <c r="E357"/>
  <c r="F357"/>
  <c r="G357"/>
  <c r="H357"/>
  <c r="I357"/>
  <c r="J357"/>
  <c r="K357"/>
  <c r="L357"/>
  <c r="M357"/>
  <c r="N357"/>
  <c r="O357"/>
  <c r="P357"/>
  <c r="Q357"/>
  <c r="R357"/>
  <c r="S357"/>
  <c r="T357"/>
  <c r="U357"/>
  <c r="V357"/>
  <c r="W357"/>
  <c r="X357"/>
  <c r="C358"/>
  <c r="D358"/>
  <c r="E358"/>
  <c r="F358"/>
  <c r="G358"/>
  <c r="H358"/>
  <c r="I358"/>
  <c r="J358"/>
  <c r="K358"/>
  <c r="L358"/>
  <c r="M358"/>
  <c r="N358"/>
  <c r="O358"/>
  <c r="P358"/>
  <c r="Q358"/>
  <c r="R358"/>
  <c r="S358"/>
  <c r="T358"/>
  <c r="U358"/>
  <c r="V358"/>
  <c r="W358"/>
  <c r="X358"/>
  <c r="C359"/>
  <c r="D359"/>
  <c r="E359"/>
  <c r="F359"/>
  <c r="G359"/>
  <c r="H359"/>
  <c r="I359"/>
  <c r="J359"/>
  <c r="K359"/>
  <c r="L359"/>
  <c r="M359"/>
  <c r="N359"/>
  <c r="O359"/>
  <c r="Q359"/>
  <c r="T359"/>
  <c r="U359"/>
  <c r="V359"/>
  <c r="X359"/>
  <c r="C360"/>
  <c r="D360"/>
  <c r="E360"/>
  <c r="F360"/>
  <c r="G360"/>
  <c r="H360"/>
  <c r="I360"/>
  <c r="J360"/>
  <c r="K360"/>
  <c r="L360"/>
  <c r="M360"/>
  <c r="N360"/>
  <c r="O360"/>
  <c r="Q360"/>
  <c r="T360"/>
  <c r="U360"/>
  <c r="V360"/>
  <c r="X360"/>
  <c r="C361"/>
  <c r="D361"/>
  <c r="E361"/>
  <c r="F361"/>
  <c r="G361"/>
  <c r="H361"/>
  <c r="I361"/>
  <c r="J361"/>
  <c r="K361"/>
  <c r="L361"/>
  <c r="M361"/>
  <c r="N361"/>
  <c r="O361"/>
  <c r="Q361"/>
  <c r="T361"/>
  <c r="U361"/>
  <c r="V361"/>
  <c r="X361"/>
  <c r="C362"/>
  <c r="D362"/>
  <c r="E362"/>
  <c r="F362"/>
  <c r="G362"/>
  <c r="H362"/>
  <c r="I362"/>
  <c r="J362"/>
  <c r="K362"/>
  <c r="L362"/>
  <c r="M362"/>
  <c r="N362"/>
  <c r="O362"/>
  <c r="Q362"/>
  <c r="T362"/>
  <c r="U362"/>
  <c r="V362"/>
  <c r="X362"/>
  <c r="C363"/>
  <c r="D363"/>
  <c r="E363"/>
  <c r="F363"/>
  <c r="G363"/>
  <c r="H363"/>
  <c r="I363"/>
  <c r="J363"/>
  <c r="K363"/>
  <c r="L363"/>
  <c r="M363"/>
  <c r="N363"/>
  <c r="O363"/>
  <c r="Q363"/>
  <c r="T363"/>
  <c r="U363"/>
  <c r="V363"/>
  <c r="X363"/>
  <c r="C364"/>
  <c r="D364"/>
  <c r="E364"/>
  <c r="F364"/>
  <c r="G364"/>
  <c r="H364"/>
  <c r="I364"/>
  <c r="J364"/>
  <c r="K364"/>
  <c r="L364"/>
  <c r="M364"/>
  <c r="N364"/>
  <c r="O364"/>
  <c r="Q364"/>
  <c r="T364"/>
  <c r="U364"/>
  <c r="V364"/>
  <c r="X364"/>
  <c r="C365"/>
  <c r="D365"/>
  <c r="E365"/>
  <c r="F365"/>
  <c r="G365"/>
  <c r="H365"/>
  <c r="I365"/>
  <c r="J365"/>
  <c r="K365"/>
  <c r="L365"/>
  <c r="M365"/>
  <c r="N365"/>
  <c r="O365"/>
  <c r="Q365"/>
  <c r="T365"/>
  <c r="U365"/>
  <c r="V365"/>
  <c r="X365"/>
  <c r="C366"/>
  <c r="D366"/>
  <c r="E366"/>
  <c r="F366"/>
  <c r="G366"/>
  <c r="H366"/>
  <c r="I366"/>
  <c r="J366"/>
  <c r="K366"/>
  <c r="L366"/>
  <c r="M366"/>
  <c r="N366"/>
  <c r="O366"/>
  <c r="Q366"/>
  <c r="T366"/>
  <c r="U366"/>
  <c r="V366"/>
  <c r="X366"/>
  <c r="C367"/>
  <c r="D367"/>
  <c r="E367"/>
  <c r="F367"/>
  <c r="G367"/>
  <c r="H367"/>
  <c r="I367"/>
  <c r="J367"/>
  <c r="K367"/>
  <c r="L367"/>
  <c r="M367"/>
  <c r="N367"/>
  <c r="O367"/>
  <c r="Q367"/>
  <c r="T367"/>
  <c r="U367"/>
  <c r="V367"/>
  <c r="X367"/>
  <c r="C368"/>
  <c r="D368"/>
  <c r="E368"/>
  <c r="F368"/>
  <c r="G368"/>
  <c r="H368"/>
  <c r="I368"/>
  <c r="J368"/>
  <c r="K368"/>
  <c r="L368"/>
  <c r="M368"/>
  <c r="T368"/>
  <c r="C369"/>
  <c r="D369"/>
  <c r="E369"/>
  <c r="F369"/>
  <c r="G369"/>
  <c r="H369"/>
  <c r="I369"/>
  <c r="J369"/>
  <c r="K369"/>
  <c r="L369"/>
  <c r="M369"/>
  <c r="N369"/>
  <c r="O369"/>
  <c r="P369"/>
  <c r="Q369"/>
  <c r="T369"/>
  <c r="U369"/>
  <c r="V369"/>
  <c r="W369"/>
  <c r="X369"/>
  <c r="C370"/>
  <c r="D370"/>
  <c r="E370"/>
  <c r="F370"/>
  <c r="G370"/>
  <c r="H370"/>
  <c r="I370"/>
  <c r="J370"/>
  <c r="K370"/>
  <c r="L370"/>
  <c r="M370"/>
  <c r="N370"/>
  <c r="O370"/>
  <c r="P370"/>
  <c r="Q370"/>
  <c r="T370"/>
  <c r="U370"/>
  <c r="V370"/>
  <c r="W370"/>
  <c r="X370"/>
  <c r="C371"/>
  <c r="D371"/>
  <c r="E371"/>
  <c r="F371"/>
  <c r="G371"/>
  <c r="H371"/>
  <c r="I371"/>
  <c r="J371"/>
  <c r="K371"/>
  <c r="L371"/>
  <c r="M371"/>
  <c r="N371"/>
  <c r="O371"/>
  <c r="P371"/>
  <c r="Q371"/>
  <c r="T371"/>
  <c r="U371"/>
  <c r="V371"/>
  <c r="W371"/>
  <c r="X371"/>
  <c r="C372"/>
  <c r="D372"/>
  <c r="E372"/>
  <c r="F372"/>
  <c r="G372"/>
  <c r="H372"/>
  <c r="I372"/>
  <c r="J372"/>
  <c r="K372"/>
  <c r="L372"/>
  <c r="M372"/>
  <c r="T372"/>
  <c r="C373"/>
  <c r="D373"/>
  <c r="E373"/>
  <c r="F373"/>
  <c r="G373"/>
  <c r="H373"/>
  <c r="I373"/>
  <c r="J373"/>
  <c r="K373"/>
  <c r="L373"/>
  <c r="M373"/>
  <c r="N373"/>
  <c r="O373"/>
  <c r="P373"/>
  <c r="Q373"/>
  <c r="T373"/>
  <c r="U373"/>
  <c r="V373"/>
  <c r="W373"/>
  <c r="X373"/>
  <c r="C374"/>
  <c r="D374"/>
  <c r="E374"/>
  <c r="F374"/>
  <c r="G374"/>
  <c r="H374"/>
  <c r="I374"/>
  <c r="J374"/>
  <c r="K374"/>
  <c r="L374"/>
  <c r="M374"/>
  <c r="N374"/>
  <c r="O374"/>
  <c r="P374"/>
  <c r="Q374"/>
  <c r="T374"/>
  <c r="U374"/>
  <c r="V374"/>
  <c r="W374"/>
  <c r="X374"/>
  <c r="C375"/>
  <c r="D375"/>
  <c r="E375"/>
  <c r="F375"/>
  <c r="G375"/>
  <c r="H375"/>
  <c r="I375"/>
  <c r="J375"/>
  <c r="K375"/>
  <c r="L375"/>
  <c r="M375"/>
  <c r="N375"/>
  <c r="O375"/>
  <c r="P375"/>
  <c r="Q375"/>
  <c r="T375"/>
  <c r="U375"/>
  <c r="V375"/>
  <c r="W375"/>
  <c r="X375"/>
  <c r="C376"/>
  <c r="D376"/>
  <c r="E376"/>
  <c r="F376"/>
  <c r="G376"/>
  <c r="H376"/>
  <c r="I376"/>
  <c r="J376"/>
  <c r="K376"/>
  <c r="L376"/>
  <c r="M376"/>
  <c r="N376"/>
  <c r="O376"/>
  <c r="P376"/>
  <c r="Q376"/>
  <c r="T376"/>
  <c r="U376"/>
  <c r="V376"/>
  <c r="W376"/>
  <c r="X376"/>
  <c r="C377"/>
  <c r="D377"/>
  <c r="E377"/>
  <c r="F377"/>
  <c r="G377"/>
  <c r="H377"/>
  <c r="I377"/>
  <c r="J377"/>
  <c r="K377"/>
  <c r="L377"/>
  <c r="M377"/>
  <c r="N377"/>
  <c r="O377"/>
  <c r="P377"/>
  <c r="Q377"/>
  <c r="T377"/>
  <c r="U377"/>
  <c r="V377"/>
  <c r="W377"/>
  <c r="X377"/>
  <c r="C378"/>
  <c r="D378"/>
  <c r="E378"/>
  <c r="F378"/>
  <c r="G378"/>
  <c r="H378"/>
  <c r="I378"/>
  <c r="J378"/>
  <c r="K378"/>
  <c r="L378"/>
  <c r="M378"/>
  <c r="N378"/>
  <c r="O378"/>
  <c r="P378"/>
  <c r="Q378"/>
  <c r="T378"/>
  <c r="U378"/>
  <c r="V378"/>
  <c r="W378"/>
  <c r="X378"/>
  <c r="M379"/>
  <c r="N379"/>
  <c r="O379"/>
  <c r="T379"/>
  <c r="U379"/>
  <c r="V379"/>
  <c r="M380"/>
  <c r="T380"/>
  <c r="C381"/>
  <c r="D381"/>
  <c r="E381"/>
  <c r="F381"/>
  <c r="G381"/>
  <c r="H381"/>
  <c r="I381"/>
  <c r="J381"/>
  <c r="K381"/>
  <c r="L381"/>
  <c r="M381"/>
  <c r="T381"/>
  <c r="C382"/>
  <c r="D382"/>
  <c r="E382"/>
  <c r="F382"/>
  <c r="G382"/>
  <c r="H382"/>
  <c r="I382"/>
  <c r="J382"/>
  <c r="K382"/>
  <c r="L382"/>
  <c r="M382"/>
  <c r="N382"/>
  <c r="O382"/>
  <c r="P382"/>
  <c r="Q382"/>
  <c r="T382"/>
  <c r="U382"/>
  <c r="V382"/>
  <c r="W382"/>
  <c r="X382"/>
  <c r="C383"/>
  <c r="D383"/>
  <c r="E383"/>
  <c r="F383"/>
  <c r="G383"/>
  <c r="H383"/>
  <c r="I383"/>
  <c r="J383"/>
  <c r="K383"/>
  <c r="L383"/>
  <c r="M383"/>
  <c r="N383"/>
  <c r="O383"/>
  <c r="P383"/>
  <c r="Q383"/>
  <c r="T383"/>
  <c r="U383"/>
  <c r="V383"/>
  <c r="W383"/>
  <c r="X383"/>
  <c r="C384"/>
  <c r="D384"/>
  <c r="E384"/>
  <c r="F384"/>
  <c r="G384"/>
  <c r="H384"/>
  <c r="I384"/>
  <c r="J384"/>
  <c r="K384"/>
  <c r="L384"/>
  <c r="M384"/>
  <c r="N384"/>
  <c r="O384"/>
  <c r="P384"/>
  <c r="Q384"/>
  <c r="T384"/>
  <c r="U384"/>
  <c r="V384"/>
  <c r="W384"/>
  <c r="X384"/>
  <c r="C385"/>
  <c r="D385"/>
  <c r="E385"/>
  <c r="F385"/>
  <c r="G385"/>
  <c r="H385"/>
  <c r="I385"/>
  <c r="J385"/>
  <c r="K385"/>
  <c r="L385"/>
  <c r="M385"/>
  <c r="N385"/>
  <c r="O385"/>
  <c r="P385"/>
  <c r="Q385"/>
  <c r="T385"/>
  <c r="U385"/>
  <c r="V385"/>
  <c r="W385"/>
  <c r="X385"/>
  <c r="C386"/>
  <c r="D386"/>
  <c r="E386"/>
  <c r="F386"/>
  <c r="G386"/>
  <c r="H386"/>
  <c r="I386"/>
  <c r="J386"/>
  <c r="K386"/>
  <c r="L386"/>
  <c r="M386"/>
  <c r="N386"/>
  <c r="O386"/>
  <c r="P386"/>
  <c r="Q386"/>
  <c r="T386"/>
  <c r="U386"/>
  <c r="V386"/>
  <c r="W386"/>
  <c r="X386"/>
  <c r="C387"/>
  <c r="D387"/>
  <c r="E387"/>
  <c r="F387"/>
  <c r="G387"/>
  <c r="H387"/>
  <c r="I387"/>
  <c r="J387"/>
  <c r="K387"/>
  <c r="L387"/>
  <c r="M387"/>
  <c r="N387"/>
  <c r="O387"/>
  <c r="P387"/>
  <c r="Q387"/>
  <c r="T387"/>
  <c r="U387"/>
  <c r="V387"/>
  <c r="W387"/>
  <c r="X387"/>
  <c r="M388"/>
  <c r="T388"/>
  <c r="C389"/>
  <c r="D389"/>
  <c r="E389"/>
  <c r="F389"/>
  <c r="G389"/>
  <c r="H389"/>
  <c r="I389"/>
  <c r="J389"/>
  <c r="K389"/>
  <c r="L389"/>
  <c r="M389"/>
  <c r="N389"/>
  <c r="O389"/>
  <c r="P389"/>
  <c r="Q389"/>
  <c r="R389"/>
  <c r="S389"/>
  <c r="T389"/>
  <c r="U389"/>
  <c r="V389"/>
  <c r="W389"/>
  <c r="X389"/>
  <c r="C390"/>
  <c r="D390"/>
  <c r="E390"/>
  <c r="F390"/>
  <c r="G390"/>
  <c r="H390"/>
  <c r="I390"/>
  <c r="J390"/>
  <c r="K390"/>
  <c r="L390"/>
  <c r="M390"/>
  <c r="N390"/>
  <c r="O390"/>
  <c r="P390"/>
  <c r="Q390"/>
  <c r="R390"/>
  <c r="S390"/>
  <c r="T390"/>
  <c r="U390"/>
  <c r="V390"/>
  <c r="W390"/>
  <c r="X390"/>
  <c r="C391"/>
  <c r="D391"/>
  <c r="E391"/>
  <c r="F391"/>
  <c r="G391"/>
  <c r="H391"/>
  <c r="I391"/>
  <c r="J391"/>
  <c r="K391"/>
  <c r="L391"/>
  <c r="M391"/>
  <c r="N391"/>
  <c r="O391"/>
  <c r="P391"/>
  <c r="Q391"/>
  <c r="R391"/>
  <c r="S391"/>
  <c r="T391"/>
  <c r="U391"/>
  <c r="V391"/>
  <c r="W391"/>
  <c r="X391"/>
  <c r="C392"/>
  <c r="E392"/>
  <c r="G392"/>
  <c r="I392"/>
  <c r="K392"/>
  <c r="L392"/>
  <c r="M392"/>
  <c r="N392"/>
  <c r="P392"/>
  <c r="R392"/>
  <c r="S392"/>
  <c r="T392"/>
  <c r="U392"/>
  <c r="W392"/>
  <c r="C393"/>
  <c r="D393"/>
  <c r="E393"/>
  <c r="F393"/>
  <c r="G393"/>
  <c r="H393"/>
  <c r="I393"/>
  <c r="J393"/>
  <c r="K393"/>
  <c r="L393"/>
  <c r="M393"/>
  <c r="N393"/>
  <c r="O393"/>
  <c r="P393"/>
  <c r="Q393"/>
  <c r="R393"/>
  <c r="S393"/>
  <c r="T393"/>
  <c r="U393"/>
  <c r="V393"/>
  <c r="W393"/>
  <c r="X393"/>
  <c r="C394"/>
  <c r="D394"/>
  <c r="E394"/>
  <c r="F394"/>
  <c r="G394"/>
  <c r="H394"/>
  <c r="I394"/>
  <c r="J394"/>
  <c r="K394"/>
  <c r="L394"/>
  <c r="M394"/>
  <c r="N394"/>
  <c r="O394"/>
  <c r="P394"/>
  <c r="Q394"/>
  <c r="R394"/>
  <c r="S394"/>
  <c r="T394"/>
  <c r="U394"/>
  <c r="V394"/>
  <c r="W394"/>
  <c r="X394"/>
  <c r="E395"/>
  <c r="G395"/>
  <c r="I395"/>
  <c r="K395"/>
  <c r="L395"/>
  <c r="M395"/>
  <c r="N395"/>
  <c r="P395"/>
  <c r="R395"/>
  <c r="S395"/>
  <c r="T395"/>
  <c r="U395"/>
  <c r="W395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C7"/>
  <c r="Z406"/>
  <c r="Z405"/>
  <c r="Z404"/>
  <c r="Z403"/>
  <c r="AA403" s="1"/>
  <c r="Z396"/>
  <c r="Z394"/>
  <c r="AA394" s="1"/>
  <c r="Z393"/>
  <c r="Z391"/>
  <c r="AA391" s="1"/>
  <c r="Z390"/>
  <c r="AA390" s="1"/>
  <c r="Z389"/>
  <c r="Z387"/>
  <c r="AA387" s="1"/>
  <c r="A387"/>
  <c r="Z386"/>
  <c r="AA386" s="1"/>
  <c r="Z385"/>
  <c r="Z384"/>
  <c r="AA384" s="1"/>
  <c r="Z383"/>
  <c r="Z382"/>
  <c r="AA382" s="1"/>
  <c r="Z378"/>
  <c r="AA378" s="1"/>
  <c r="Z377"/>
  <c r="Z376"/>
  <c r="AA376" s="1"/>
  <c r="Z375"/>
  <c r="Z374"/>
  <c r="AA374" s="1"/>
  <c r="Z373"/>
  <c r="Z370"/>
  <c r="AA370" s="1"/>
  <c r="Z369"/>
  <c r="Y368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Z367"/>
  <c r="Z366"/>
  <c r="AA366" s="1"/>
  <c r="Z365"/>
  <c r="Z364"/>
  <c r="AA364" s="1"/>
  <c r="Z363"/>
  <c r="Z362"/>
  <c r="AA362" s="1"/>
  <c r="Z361"/>
  <c r="Z360"/>
  <c r="AA360" s="1"/>
  <c r="A360"/>
  <c r="A361" s="1"/>
  <c r="A362" s="1"/>
  <c r="A363" s="1"/>
  <c r="A364" s="1"/>
  <c r="A365" s="1"/>
  <c r="A366" s="1"/>
  <c r="Z359"/>
  <c r="AA359" s="1"/>
  <c r="Z358"/>
  <c r="AA358" s="1"/>
  <c r="Z357"/>
  <c r="Z354"/>
  <c r="AA354" s="1"/>
  <c r="Z353"/>
  <c r="A350"/>
  <c r="A351" s="1"/>
  <c r="Z347"/>
  <c r="AA347" s="1"/>
  <c r="Z344"/>
  <c r="AA344" s="1"/>
  <c r="Z343"/>
  <c r="AA343" s="1"/>
  <c r="Z339"/>
  <c r="AA339" s="1"/>
  <c r="Z338"/>
  <c r="Z337"/>
  <c r="AA337" s="1"/>
  <c r="Z336"/>
  <c r="AA336" s="1"/>
  <c r="A336"/>
  <c r="Z335"/>
  <c r="AA335" s="1"/>
  <c r="Z334"/>
  <c r="Z330"/>
  <c r="Z325"/>
  <c r="AA325" s="1"/>
  <c r="Z324"/>
  <c r="AA324" s="1"/>
  <c r="Z323"/>
  <c r="AA323" s="1"/>
  <c r="Z322"/>
  <c r="Z321"/>
  <c r="AA321" s="1"/>
  <c r="Z320"/>
  <c r="AA320" s="1"/>
  <c r="Z319"/>
  <c r="AA319" s="1"/>
  <c r="Z317"/>
  <c r="AA317" s="1"/>
  <c r="Z315"/>
  <c r="AA315" s="1"/>
  <c r="Z314"/>
  <c r="A307"/>
  <c r="A308" s="1"/>
  <c r="A309" s="1"/>
  <c r="A310" s="1"/>
  <c r="A311" s="1"/>
  <c r="A312" s="1"/>
  <c r="Z305"/>
  <c r="AA305" s="1"/>
  <c r="A299"/>
  <c r="A300" s="1"/>
  <c r="A301" s="1"/>
  <c r="A302" s="1"/>
  <c r="A303" s="1"/>
  <c r="Z292"/>
  <c r="Z291"/>
  <c r="AA291" s="1"/>
  <c r="Z286"/>
  <c r="AA286" s="1"/>
  <c r="Z282"/>
  <c r="AA282" s="1"/>
  <c r="Z281"/>
  <c r="AA281" s="1"/>
  <c r="Z280"/>
  <c r="Z279"/>
  <c r="AA279" s="1"/>
  <c r="Z278"/>
  <c r="AA278" s="1"/>
  <c r="Z277"/>
  <c r="AA277" s="1"/>
  <c r="Z273"/>
  <c r="AA273" s="1"/>
  <c r="Z269"/>
  <c r="AA269" s="1"/>
  <c r="Z268"/>
  <c r="Z267"/>
  <c r="AA267" s="1"/>
  <c r="Z260"/>
  <c r="Z259"/>
  <c r="AA259" s="1"/>
  <c r="Z258"/>
  <c r="AA258" s="1"/>
  <c r="Z257"/>
  <c r="AA257" s="1"/>
  <c r="Z256"/>
  <c r="Z255"/>
  <c r="AA255" s="1"/>
  <c r="Z254"/>
  <c r="AA254" s="1"/>
  <c r="Z253"/>
  <c r="AA253" s="1"/>
  <c r="Z252"/>
  <c r="Z251"/>
  <c r="AA251" s="1"/>
  <c r="A251"/>
  <c r="A255" s="1"/>
  <c r="A259" s="1"/>
  <c r="A260" s="1"/>
  <c r="Z250"/>
  <c r="Z249"/>
  <c r="AA249" s="1"/>
  <c r="Z248"/>
  <c r="AA248" s="1"/>
  <c r="Z246"/>
  <c r="Z245"/>
  <c r="AA245" s="1"/>
  <c r="Z244"/>
  <c r="AA244" s="1"/>
  <c r="Z243"/>
  <c r="AA243" s="1"/>
  <c r="Z242"/>
  <c r="Z241"/>
  <c r="AA241" s="1"/>
  <c r="Z240"/>
  <c r="AA240" s="1"/>
  <c r="Z239"/>
  <c r="AA239" s="1"/>
  <c r="Z238"/>
  <c r="A238"/>
  <c r="A239" s="1"/>
  <c r="A247" s="1"/>
  <c r="Z237"/>
  <c r="AA237" s="1"/>
  <c r="Z236"/>
  <c r="AA236" s="1"/>
  <c r="Z235"/>
  <c r="AA235" s="1"/>
  <c r="Z234"/>
  <c r="Z233"/>
  <c r="AA233" s="1"/>
  <c r="Z232"/>
  <c r="AA232" s="1"/>
  <c r="Z231"/>
  <c r="AA231" s="1"/>
  <c r="Z230"/>
  <c r="Z229"/>
  <c r="AA229" s="1"/>
  <c r="Z228"/>
  <c r="AA228" s="1"/>
  <c r="A228"/>
  <c r="Z227"/>
  <c r="AA227" s="1"/>
  <c r="Z226"/>
  <c r="AA226" s="1"/>
  <c r="Z225"/>
  <c r="AA225" s="1"/>
  <c r="Z224"/>
  <c r="Z223"/>
  <c r="AA223" s="1"/>
  <c r="Z222"/>
  <c r="AA222" s="1"/>
  <c r="Z221"/>
  <c r="AA221" s="1"/>
  <c r="Z220"/>
  <c r="Z219"/>
  <c r="AA219" s="1"/>
  <c r="Z217"/>
  <c r="AA217" s="1"/>
  <c r="A215"/>
  <c r="A216" s="1"/>
  <c r="A217" s="1"/>
  <c r="Z213"/>
  <c r="AA213" s="1"/>
  <c r="Z212"/>
  <c r="A210"/>
  <c r="A211" s="1"/>
  <c r="A212" s="1"/>
  <c r="Z208"/>
  <c r="AA208" s="1"/>
  <c r="Z207"/>
  <c r="AA207" s="1"/>
  <c r="Z205"/>
  <c r="AA205" s="1"/>
  <c r="A203"/>
  <c r="A204" s="1"/>
  <c r="A205" s="1"/>
  <c r="Z202"/>
  <c r="Z199"/>
  <c r="AA199" s="1"/>
  <c r="Z196"/>
  <c r="AA196" s="1"/>
  <c r="Z195"/>
  <c r="AA195" s="1"/>
  <c r="Z194"/>
  <c r="Z192"/>
  <c r="AA192" s="1"/>
  <c r="Z191"/>
  <c r="AA191" s="1"/>
  <c r="Z190"/>
  <c r="Z189"/>
  <c r="AA189" s="1"/>
  <c r="Z188"/>
  <c r="AA188" s="1"/>
  <c r="Z187"/>
  <c r="AA187" s="1"/>
  <c r="Z186"/>
  <c r="Z185"/>
  <c r="AA185" s="1"/>
  <c r="Z184"/>
  <c r="AA184" s="1"/>
  <c r="Z183"/>
  <c r="AA183" s="1"/>
  <c r="Z182"/>
  <c r="Z181"/>
  <c r="AA181" s="1"/>
  <c r="Z179"/>
  <c r="AA179" s="1"/>
  <c r="Z178"/>
  <c r="Z177"/>
  <c r="AA177" s="1"/>
  <c r="Z175"/>
  <c r="AA175" s="1"/>
  <c r="Z173"/>
  <c r="AA173" s="1"/>
  <c r="Z172"/>
  <c r="AA172" s="1"/>
  <c r="Z171"/>
  <c r="AA171" s="1"/>
  <c r="Z169"/>
  <c r="AA169" s="1"/>
  <c r="Z167"/>
  <c r="AA167" s="1"/>
  <c r="Z166"/>
  <c r="Z165"/>
  <c r="AA165" s="1"/>
  <c r="A157"/>
  <c r="A150"/>
  <c r="A130"/>
  <c r="A131" s="1"/>
  <c r="A132" s="1"/>
  <c r="A133" s="1"/>
  <c r="A134" s="1"/>
  <c r="A135" s="1"/>
  <c r="A136" s="1"/>
  <c r="A137" s="1"/>
  <c r="A138" s="1"/>
  <c r="A120"/>
  <c r="A121" s="1"/>
  <c r="A115"/>
  <c r="A116" s="1"/>
  <c r="A114"/>
  <c r="A100"/>
  <c r="A101" s="1"/>
  <c r="A102" s="1"/>
  <c r="A103" s="1"/>
  <c r="A104" s="1"/>
  <c r="A105" s="1"/>
  <c r="A106" s="1"/>
  <c r="A107" s="1"/>
  <c r="A89"/>
  <c r="A90" s="1"/>
  <c r="A83"/>
  <c r="A84" s="1"/>
  <c r="A85" s="1"/>
  <c r="A67"/>
  <c r="A68" s="1"/>
  <c r="A69" s="1"/>
  <c r="A70" s="1"/>
  <c r="A71" s="1"/>
  <c r="A72" s="1"/>
  <c r="A73" s="1"/>
  <c r="A74" s="1"/>
  <c r="A75" s="1"/>
  <c r="A55"/>
  <c r="A56" s="1"/>
  <c r="A57" s="1"/>
  <c r="A49"/>
  <c r="A50" s="1"/>
  <c r="A51" s="1"/>
  <c r="A36"/>
  <c r="A37" s="1"/>
  <c r="A38" s="1"/>
  <c r="A39" s="1"/>
  <c r="A40" s="1"/>
  <c r="A41" s="1"/>
  <c r="A42" s="1"/>
  <c r="A43" s="1"/>
  <c r="AA365" l="1"/>
  <c r="AA375"/>
  <c r="AA166"/>
  <c r="AA178"/>
  <c r="AA182"/>
  <c r="AA186"/>
  <c r="AA190"/>
  <c r="AA194"/>
  <c r="AA202"/>
  <c r="AA212"/>
  <c r="AA230"/>
  <c r="AA234"/>
  <c r="AA252"/>
  <c r="AA256"/>
  <c r="AA260"/>
  <c r="AA268"/>
  <c r="AA280"/>
  <c r="AA292"/>
  <c r="AA314"/>
  <c r="AA322"/>
  <c r="AA330"/>
  <c r="AA334"/>
  <c r="AA363"/>
  <c r="AA367"/>
  <c r="AA369"/>
  <c r="AA373"/>
  <c r="AA377"/>
  <c r="AA385"/>
  <c r="AA396"/>
  <c r="AA361"/>
  <c r="AA383"/>
  <c r="AA220"/>
  <c r="AA224"/>
  <c r="AA238"/>
  <c r="AA242"/>
  <c r="AA246"/>
  <c r="AA250"/>
  <c r="AA338"/>
  <c r="AA353"/>
  <c r="AA357"/>
  <c r="AA389"/>
  <c r="AA393"/>
  <c r="D7" i="15"/>
  <c r="S400" i="1" l="1"/>
  <c r="AA526" i="6" l="1"/>
  <c r="AA525"/>
  <c r="AA524"/>
  <c r="AA526" i="1"/>
  <c r="AA525"/>
  <c r="AA524"/>
  <c r="AE408" i="7" l="1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Z328" i="1"/>
  <c r="AB328" s="1"/>
  <c r="AA328"/>
  <c r="Z327"/>
  <c r="AB327" s="1"/>
  <c r="AA327"/>
  <c r="AB400" i="6"/>
  <c r="AB399"/>
  <c r="AD399" i="7" s="1"/>
  <c r="AB398" i="6"/>
  <c r="AD398" i="7" s="1"/>
  <c r="AB397" i="6"/>
  <c r="AB392"/>
  <c r="S400"/>
  <c r="S399"/>
  <c r="S398"/>
  <c r="S397"/>
  <c r="S392"/>
  <c r="AB400" i="1"/>
  <c r="Z400" i="19" s="1"/>
  <c r="AB399" i="1"/>
  <c r="AB398"/>
  <c r="AB397"/>
  <c r="Z397" i="19" s="1"/>
  <c r="AB392" i="1"/>
  <c r="Z392" i="19" s="1"/>
  <c r="S399" i="1"/>
  <c r="S398"/>
  <c r="S397"/>
  <c r="S392"/>
  <c r="AD165" i="7"/>
  <c r="AE165" s="1"/>
  <c r="AD166"/>
  <c r="AE166" s="1"/>
  <c r="AD167"/>
  <c r="AE167" s="1"/>
  <c r="AD169"/>
  <c r="AE169" s="1"/>
  <c r="AD171"/>
  <c r="AE171" s="1"/>
  <c r="AD172"/>
  <c r="AE172" s="1"/>
  <c r="AD173"/>
  <c r="AE173" s="1"/>
  <c r="AD175"/>
  <c r="AE175" s="1"/>
  <c r="AD177"/>
  <c r="AE177" s="1"/>
  <c r="AD178"/>
  <c r="AE178" s="1"/>
  <c r="AD179"/>
  <c r="AE179" s="1"/>
  <c r="AD181"/>
  <c r="AE181" s="1"/>
  <c r="AD182"/>
  <c r="AE182" s="1"/>
  <c r="AD183"/>
  <c r="AE183" s="1"/>
  <c r="AD184"/>
  <c r="AE184" s="1"/>
  <c r="AD185"/>
  <c r="AE185" s="1"/>
  <c r="AD186"/>
  <c r="AE186" s="1"/>
  <c r="AD187"/>
  <c r="AE187" s="1"/>
  <c r="AD188"/>
  <c r="AE188" s="1"/>
  <c r="AD189"/>
  <c r="AE189" s="1"/>
  <c r="AD190"/>
  <c r="AE190" s="1"/>
  <c r="AD191"/>
  <c r="AE191" s="1"/>
  <c r="AD192"/>
  <c r="AE192" s="1"/>
  <c r="AD194"/>
  <c r="AE194" s="1"/>
  <c r="AD195"/>
  <c r="AE195" s="1"/>
  <c r="AD196"/>
  <c r="AE196" s="1"/>
  <c r="AD199"/>
  <c r="AE199" s="1"/>
  <c r="AD202"/>
  <c r="AE202" s="1"/>
  <c r="AD205"/>
  <c r="AE205" s="1"/>
  <c r="AD207"/>
  <c r="AE207" s="1"/>
  <c r="AD208"/>
  <c r="AE208" s="1"/>
  <c r="AD212"/>
  <c r="AE212" s="1"/>
  <c r="AD213"/>
  <c r="AE213" s="1"/>
  <c r="AD217"/>
  <c r="AE217" s="1"/>
  <c r="AD219"/>
  <c r="AE219" s="1"/>
  <c r="AD220"/>
  <c r="AE220" s="1"/>
  <c r="AD221"/>
  <c r="AE221" s="1"/>
  <c r="AD222"/>
  <c r="AE222" s="1"/>
  <c r="AD223"/>
  <c r="AE223" s="1"/>
  <c r="AD224"/>
  <c r="AE224" s="1"/>
  <c r="AD225"/>
  <c r="AE225" s="1"/>
  <c r="AD226"/>
  <c r="AE226" s="1"/>
  <c r="AD227"/>
  <c r="AE227" s="1"/>
  <c r="AD228"/>
  <c r="AE228" s="1"/>
  <c r="AD229"/>
  <c r="AE229" s="1"/>
  <c r="AD230"/>
  <c r="AE230" s="1"/>
  <c r="AD231"/>
  <c r="AE231" s="1"/>
  <c r="AD232"/>
  <c r="AE232" s="1"/>
  <c r="AD233"/>
  <c r="AE233" s="1"/>
  <c r="AD234"/>
  <c r="AE234" s="1"/>
  <c r="AD235"/>
  <c r="AE235" s="1"/>
  <c r="AD236"/>
  <c r="AE236" s="1"/>
  <c r="AD237"/>
  <c r="AE237" s="1"/>
  <c r="AD238"/>
  <c r="AE238" s="1"/>
  <c r="AD239"/>
  <c r="AE239" s="1"/>
  <c r="AD240"/>
  <c r="AE240" s="1"/>
  <c r="AD241"/>
  <c r="AE241" s="1"/>
  <c r="AD242"/>
  <c r="AE242" s="1"/>
  <c r="AD243"/>
  <c r="AE243" s="1"/>
  <c r="AD244"/>
  <c r="AE244" s="1"/>
  <c r="AD245"/>
  <c r="AE245" s="1"/>
  <c r="AD246"/>
  <c r="AE246" s="1"/>
  <c r="AD248"/>
  <c r="AE248" s="1"/>
  <c r="AD249"/>
  <c r="AE249" s="1"/>
  <c r="AD250"/>
  <c r="AE250" s="1"/>
  <c r="AD251"/>
  <c r="AE251" s="1"/>
  <c r="AD252"/>
  <c r="AE252" s="1"/>
  <c r="AD253"/>
  <c r="AE253" s="1"/>
  <c r="AD254"/>
  <c r="AE254" s="1"/>
  <c r="AD255"/>
  <c r="AE255" s="1"/>
  <c r="AD256"/>
  <c r="AE256" s="1"/>
  <c r="AD257"/>
  <c r="AE257" s="1"/>
  <c r="AD258"/>
  <c r="AE258" s="1"/>
  <c r="AD259"/>
  <c r="AE259" s="1"/>
  <c r="AD260"/>
  <c r="AE260" s="1"/>
  <c r="AD267"/>
  <c r="AE267" s="1"/>
  <c r="AD268"/>
  <c r="AE268" s="1"/>
  <c r="AD269"/>
  <c r="AE269" s="1"/>
  <c r="AD273"/>
  <c r="AE273" s="1"/>
  <c r="AD277"/>
  <c r="AE277" s="1"/>
  <c r="AD278"/>
  <c r="AE278" s="1"/>
  <c r="AD279"/>
  <c r="AE279" s="1"/>
  <c r="AD280"/>
  <c r="AE280" s="1"/>
  <c r="AD281"/>
  <c r="AE281" s="1"/>
  <c r="AD282"/>
  <c r="AE282" s="1"/>
  <c r="AD286"/>
  <c r="AE286" s="1"/>
  <c r="AD291"/>
  <c r="AE291" s="1"/>
  <c r="AD292"/>
  <c r="AE292" s="1"/>
  <c r="AD305"/>
  <c r="AE305" s="1"/>
  <c r="AD314"/>
  <c r="AE314" s="1"/>
  <c r="AD315"/>
  <c r="AE315" s="1"/>
  <c r="AD317"/>
  <c r="AE317" s="1"/>
  <c r="AD319"/>
  <c r="AE319" s="1"/>
  <c r="AD320"/>
  <c r="AE320" s="1"/>
  <c r="AD321"/>
  <c r="AE321" s="1"/>
  <c r="AD322"/>
  <c r="AE322" s="1"/>
  <c r="AD323"/>
  <c r="AE323" s="1"/>
  <c r="AD324"/>
  <c r="AE324" s="1"/>
  <c r="AD325"/>
  <c r="AE325" s="1"/>
  <c r="AD330"/>
  <c r="AE330" s="1"/>
  <c r="AD334"/>
  <c r="AE334" s="1"/>
  <c r="AD335"/>
  <c r="AE335" s="1"/>
  <c r="AD336"/>
  <c r="AE336" s="1"/>
  <c r="AD337"/>
  <c r="AE337" s="1"/>
  <c r="AD338"/>
  <c r="AE338" s="1"/>
  <c r="AD339"/>
  <c r="AE339" s="1"/>
  <c r="AD343"/>
  <c r="AE343" s="1"/>
  <c r="AD344"/>
  <c r="AE344" s="1"/>
  <c r="AD347"/>
  <c r="AE347" s="1"/>
  <c r="AD353"/>
  <c r="AE353" s="1"/>
  <c r="AD354"/>
  <c r="AE354" s="1"/>
  <c r="AD357"/>
  <c r="AE357" s="1"/>
  <c r="AD358"/>
  <c r="AE358" s="1"/>
  <c r="AD359"/>
  <c r="AE359" s="1"/>
  <c r="AD360"/>
  <c r="AE360" s="1"/>
  <c r="AD361"/>
  <c r="AE361" s="1"/>
  <c r="AD362"/>
  <c r="AE362" s="1"/>
  <c r="AD363"/>
  <c r="AE363" s="1"/>
  <c r="AD364"/>
  <c r="AE364" s="1"/>
  <c r="AD365"/>
  <c r="AE365" s="1"/>
  <c r="AD366"/>
  <c r="AE366" s="1"/>
  <c r="AD367"/>
  <c r="AE367" s="1"/>
  <c r="AD369"/>
  <c r="AE369" s="1"/>
  <c r="AD370"/>
  <c r="AE370" s="1"/>
  <c r="AD373"/>
  <c r="AE373" s="1"/>
  <c r="AD374"/>
  <c r="AE374" s="1"/>
  <c r="AD375"/>
  <c r="AE375" s="1"/>
  <c r="AD376"/>
  <c r="AE376" s="1"/>
  <c r="AD377"/>
  <c r="AE377" s="1"/>
  <c r="AD378"/>
  <c r="AE378" s="1"/>
  <c r="AD382"/>
  <c r="AE382" s="1"/>
  <c r="AD383"/>
  <c r="AE383" s="1"/>
  <c r="AD384"/>
  <c r="AE384" s="1"/>
  <c r="AD385"/>
  <c r="AE385" s="1"/>
  <c r="AD386"/>
  <c r="AE386" s="1"/>
  <c r="AD387"/>
  <c r="AE387" s="1"/>
  <c r="AD389"/>
  <c r="AE389" s="1"/>
  <c r="AD390"/>
  <c r="AE390" s="1"/>
  <c r="AD391"/>
  <c r="AE391" s="1"/>
  <c r="AD392"/>
  <c r="AD393"/>
  <c r="AE393" s="1"/>
  <c r="AD394"/>
  <c r="AE394" s="1"/>
  <c r="AD396"/>
  <c r="AE396" s="1"/>
  <c r="AD400"/>
  <c r="AD403"/>
  <c r="AE403" s="1"/>
  <c r="AD404"/>
  <c r="AD405"/>
  <c r="AD406"/>
  <c r="T527" i="1"/>
  <c r="T527" i="6"/>
  <c r="T527" i="7"/>
  <c r="Z399" i="19" l="1"/>
  <c r="AD397" i="7"/>
  <c r="Z398" i="19"/>
  <c r="X525" i="7"/>
  <c r="Y327"/>
  <c r="Z327" i="6"/>
  <c r="AB327" s="1"/>
  <c r="AD327" i="7" s="1"/>
  <c r="AA327" i="6"/>
  <c r="AC340"/>
  <c r="Z327" i="19" l="1"/>
  <c r="Z327" i="7"/>
  <c r="U327" i="19"/>
  <c r="AA327" i="7"/>
  <c r="W327" i="19" s="1"/>
  <c r="Y294" i="7"/>
  <c r="U294" i="19" s="1"/>
  <c r="O351" i="6"/>
  <c r="O348"/>
  <c r="O351" i="1"/>
  <c r="O348"/>
  <c r="P327" i="7"/>
  <c r="R327" i="6"/>
  <c r="Q327"/>
  <c r="S327" s="1"/>
  <c r="R327" i="1"/>
  <c r="Q327"/>
  <c r="S327" s="1"/>
  <c r="E290" i="6"/>
  <c r="E218"/>
  <c r="E304" i="1"/>
  <c r="E290"/>
  <c r="I205"/>
  <c r="R327" i="7" l="1"/>
  <c r="P327" i="19" s="1"/>
  <c r="N327"/>
  <c r="AB327" i="7"/>
  <c r="V327" i="19"/>
  <c r="Q327" i="7"/>
  <c r="S327" l="1"/>
  <c r="Q327" i="19" s="1"/>
  <c r="O327"/>
  <c r="X327"/>
  <c r="AA327" s="1"/>
  <c r="AE327" i="7"/>
  <c r="Z341" i="6"/>
  <c r="AC341"/>
  <c r="U380" i="7"/>
  <c r="S380" i="19" s="1"/>
  <c r="T380" i="7"/>
  <c r="R380" i="19" s="1"/>
  <c r="Z316" i="1"/>
  <c r="Q316"/>
  <c r="S316" i="6"/>
  <c r="R316"/>
  <c r="Q316"/>
  <c r="AB316"/>
  <c r="AA316"/>
  <c r="Z316"/>
  <c r="Y265" i="1"/>
  <c r="Y266" s="1"/>
  <c r="Y264"/>
  <c r="Y264" i="6"/>
  <c r="Y265" s="1"/>
  <c r="Y266" s="1"/>
  <c r="P264" i="1"/>
  <c r="P265" s="1"/>
  <c r="P266" s="1"/>
  <c r="P264" i="6"/>
  <c r="P265" s="1"/>
  <c r="P266" s="1"/>
  <c r="F264" i="1"/>
  <c r="F265" s="1"/>
  <c r="E264"/>
  <c r="E265" s="1"/>
  <c r="E266" s="1"/>
  <c r="E265" i="6"/>
  <c r="E266" s="1"/>
  <c r="F264"/>
  <c r="F266" s="1"/>
  <c r="E264"/>
  <c r="C264"/>
  <c r="C265" s="1"/>
  <c r="C266" s="1"/>
  <c r="C264" i="1"/>
  <c r="C265" s="1"/>
  <c r="C266" s="1"/>
  <c r="F265" i="6" l="1"/>
  <c r="F266" i="1"/>
  <c r="H405" i="7" l="1"/>
  <c r="H405" i="19" s="1"/>
  <c r="H404" i="7"/>
  <c r="H404" i="19" s="1"/>
  <c r="H400" i="1"/>
  <c r="H400" i="6"/>
  <c r="H397" i="1"/>
  <c r="H397" i="6"/>
  <c r="H392" i="1"/>
  <c r="H392" i="6"/>
  <c r="H380" i="1"/>
  <c r="G380"/>
  <c r="H380" i="6"/>
  <c r="G380"/>
  <c r="H379" i="1"/>
  <c r="G379"/>
  <c r="H379" i="6"/>
  <c r="G379"/>
  <c r="H355" i="1"/>
  <c r="G355"/>
  <c r="H355" i="6"/>
  <c r="G355"/>
  <c r="H351" i="1"/>
  <c r="H350"/>
  <c r="H349"/>
  <c r="H348"/>
  <c r="H351" i="6"/>
  <c r="H350"/>
  <c r="H349"/>
  <c r="H348"/>
  <c r="H345" i="1"/>
  <c r="G345"/>
  <c r="H345" i="6"/>
  <c r="G345"/>
  <c r="H339" i="1"/>
  <c r="G339"/>
  <c r="H339" i="6"/>
  <c r="G339"/>
  <c r="H332" i="1"/>
  <c r="G332"/>
  <c r="H331"/>
  <c r="G331"/>
  <c r="H332" i="6"/>
  <c r="G332"/>
  <c r="H331"/>
  <c r="G331"/>
  <c r="H328" i="1"/>
  <c r="G328"/>
  <c r="H326"/>
  <c r="G326"/>
  <c r="H328" i="6"/>
  <c r="G328"/>
  <c r="H326"/>
  <c r="G326"/>
  <c r="H316" i="1"/>
  <c r="G316"/>
  <c r="H316" i="6"/>
  <c r="G316"/>
  <c r="H310" i="1"/>
  <c r="G310"/>
  <c r="H309"/>
  <c r="G309"/>
  <c r="H310" i="6"/>
  <c r="G310"/>
  <c r="H309"/>
  <c r="G309"/>
  <c r="H306" i="1"/>
  <c r="G306"/>
  <c r="H306" i="6"/>
  <c r="G306"/>
  <c r="H301" i="1"/>
  <c r="G301"/>
  <c r="H300"/>
  <c r="G300"/>
  <c r="H301" i="6"/>
  <c r="G301"/>
  <c r="H300"/>
  <c r="G300"/>
  <c r="H297" i="1"/>
  <c r="G297"/>
  <c r="H296"/>
  <c r="G296"/>
  <c r="H295"/>
  <c r="G295"/>
  <c r="H294"/>
  <c r="G294"/>
  <c r="H293"/>
  <c r="G293"/>
  <c r="H297" i="6"/>
  <c r="G297"/>
  <c r="H296"/>
  <c r="G296"/>
  <c r="H295"/>
  <c r="G295"/>
  <c r="H294"/>
  <c r="G294"/>
  <c r="H293"/>
  <c r="G293"/>
  <c r="H288" i="1"/>
  <c r="G288"/>
  <c r="H287"/>
  <c r="G287"/>
  <c r="H288" i="6"/>
  <c r="G288"/>
  <c r="H287"/>
  <c r="G287"/>
  <c r="H285" i="1"/>
  <c r="G285"/>
  <c r="H284"/>
  <c r="G284"/>
  <c r="H283"/>
  <c r="G283"/>
  <c r="H285" i="6"/>
  <c r="G285"/>
  <c r="H284"/>
  <c r="G284"/>
  <c r="H283"/>
  <c r="G283"/>
  <c r="H276" i="1"/>
  <c r="G276"/>
  <c r="H275"/>
  <c r="G275"/>
  <c r="H274"/>
  <c r="G274"/>
  <c r="H276" i="6"/>
  <c r="G276"/>
  <c r="H275"/>
  <c r="G275"/>
  <c r="H274"/>
  <c r="G274"/>
  <c r="H272" i="1"/>
  <c r="G272"/>
  <c r="H271"/>
  <c r="G271"/>
  <c r="H270"/>
  <c r="G270"/>
  <c r="H272" i="6"/>
  <c r="G272"/>
  <c r="H271"/>
  <c r="G271"/>
  <c r="H270"/>
  <c r="G270"/>
  <c r="G264" i="1"/>
  <c r="H263"/>
  <c r="G263"/>
  <c r="H262"/>
  <c r="G262"/>
  <c r="G261"/>
  <c r="G264" i="6"/>
  <c r="H263"/>
  <c r="G263"/>
  <c r="H262"/>
  <c r="G262"/>
  <c r="G261"/>
  <c r="H247" i="1"/>
  <c r="G247"/>
  <c r="H247" i="6"/>
  <c r="G247"/>
  <c r="H216" i="1"/>
  <c r="G216"/>
  <c r="H215"/>
  <c r="G215"/>
  <c r="H214"/>
  <c r="G214"/>
  <c r="H216" i="6"/>
  <c r="G216"/>
  <c r="H215"/>
  <c r="G215"/>
  <c r="H214"/>
  <c r="G214"/>
  <c r="H211" i="1"/>
  <c r="G211"/>
  <c r="H210"/>
  <c r="G210"/>
  <c r="H209"/>
  <c r="G209"/>
  <c r="H211" i="6"/>
  <c r="G211"/>
  <c r="H210"/>
  <c r="G210"/>
  <c r="H209"/>
  <c r="G209"/>
  <c r="H205" i="1"/>
  <c r="G205"/>
  <c r="H205" i="6"/>
  <c r="G205"/>
  <c r="H204" i="1"/>
  <c r="G204"/>
  <c r="H204" i="6"/>
  <c r="G204"/>
  <c r="H203" i="1"/>
  <c r="G203"/>
  <c r="H203" i="6"/>
  <c r="G203"/>
  <c r="H201" i="1"/>
  <c r="G201"/>
  <c r="H201" i="6"/>
  <c r="G201"/>
  <c r="H200" i="1"/>
  <c r="G200"/>
  <c r="H200" i="6"/>
  <c r="G200"/>
  <c r="H198" i="1"/>
  <c r="G198"/>
  <c r="H198" i="6"/>
  <c r="G198"/>
  <c r="H197" i="1"/>
  <c r="G197"/>
  <c r="H197" i="6"/>
  <c r="G197"/>
  <c r="H177" i="1"/>
  <c r="G177"/>
  <c r="H177" i="6"/>
  <c r="G177"/>
  <c r="H171" i="1"/>
  <c r="G171"/>
  <c r="H171" i="6"/>
  <c r="G171"/>
  <c r="H165" i="1"/>
  <c r="H165" i="6"/>
  <c r="G165" i="1"/>
  <c r="G165" i="6"/>
  <c r="U406" i="7"/>
  <c r="S406" i="19" s="1"/>
  <c r="T406" i="7"/>
  <c r="R406" i="19" s="1"/>
  <c r="R406" i="7"/>
  <c r="P406" i="19" s="1"/>
  <c r="Q406" i="7"/>
  <c r="O406" i="19" s="1"/>
  <c r="L406" i="7"/>
  <c r="L406" i="19" s="1"/>
  <c r="K406" i="7"/>
  <c r="K406" i="19" s="1"/>
  <c r="I406" i="7"/>
  <c r="I406" i="19" s="1"/>
  <c r="F406" i="7"/>
  <c r="E406"/>
  <c r="E406" i="19" s="1"/>
  <c r="C406" i="7"/>
  <c r="C406" i="19" s="1"/>
  <c r="AB401" i="1"/>
  <c r="Z401" i="19" s="1"/>
  <c r="AA401" i="1"/>
  <c r="AB401" i="6"/>
  <c r="AA401"/>
  <c r="Z401" i="1"/>
  <c r="Y401"/>
  <c r="Z401" i="6"/>
  <c r="Y401"/>
  <c r="U401" i="1"/>
  <c r="T401"/>
  <c r="U401" i="6"/>
  <c r="T401"/>
  <c r="U401" i="7"/>
  <c r="S401" i="19" s="1"/>
  <c r="T401" i="7"/>
  <c r="R401" i="19" s="1"/>
  <c r="S401" i="1"/>
  <c r="R401"/>
  <c r="S401" i="6"/>
  <c r="R401"/>
  <c r="Q401" i="1"/>
  <c r="P401"/>
  <c r="Q401" i="6"/>
  <c r="P401"/>
  <c r="L401" i="1"/>
  <c r="K401"/>
  <c r="L401" i="6"/>
  <c r="K401"/>
  <c r="L401" i="7"/>
  <c r="L401" i="19" s="1"/>
  <c r="K401" i="7"/>
  <c r="K401" i="19" s="1"/>
  <c r="I401" i="1"/>
  <c r="I401" i="6"/>
  <c r="I401" i="7"/>
  <c r="I401" i="19" s="1"/>
  <c r="F401" i="1"/>
  <c r="E401"/>
  <c r="F401" i="6"/>
  <c r="E401"/>
  <c r="E401" i="7"/>
  <c r="E401" i="19" s="1"/>
  <c r="C401" i="1"/>
  <c r="C401" i="6"/>
  <c r="C401" i="7"/>
  <c r="C401" i="19" s="1"/>
  <c r="C395" i="1"/>
  <c r="C395" i="6"/>
  <c r="C395" i="7"/>
  <c r="C395" i="19" s="1"/>
  <c r="I49" i="16"/>
  <c r="E49"/>
  <c r="F406" i="19" l="1"/>
  <c r="F529" i="7"/>
  <c r="K49" i="16"/>
  <c r="AD401" i="7"/>
  <c r="C18" i="12" l="1"/>
  <c r="B21"/>
  <c r="B20"/>
  <c r="D9" l="1"/>
  <c r="D8"/>
  <c r="A10" i="13"/>
  <c r="G6"/>
  <c r="F6"/>
  <c r="D6"/>
  <c r="C6"/>
  <c r="B6"/>
  <c r="A6"/>
  <c r="Z349" i="6" l="1"/>
  <c r="Z350"/>
  <c r="Z351"/>
  <c r="Z348"/>
  <c r="Z349" i="1"/>
  <c r="Z350"/>
  <c r="Z351"/>
  <c r="Z348"/>
  <c r="Q350" i="6"/>
  <c r="Q349"/>
  <c r="Q350" i="1"/>
  <c r="Q349"/>
  <c r="B11" i="13"/>
  <c r="B10"/>
  <c r="B12" l="1"/>
  <c r="Q351" i="7"/>
  <c r="O351" i="19" s="1"/>
  <c r="Y348" i="7"/>
  <c r="U348" i="19" s="1"/>
  <c r="O22" i="18" l="1"/>
  <c r="L22"/>
  <c r="J28"/>
  <c r="I29"/>
  <c r="G28"/>
  <c r="F29"/>
  <c r="R367" i="1"/>
  <c r="R366"/>
  <c r="R365"/>
  <c r="R364"/>
  <c r="R363"/>
  <c r="R362"/>
  <c r="R361"/>
  <c r="R360"/>
  <c r="R359"/>
  <c r="R367" i="6"/>
  <c r="R366"/>
  <c r="R365"/>
  <c r="R364"/>
  <c r="R363"/>
  <c r="R362"/>
  <c r="R361"/>
  <c r="R360"/>
  <c r="R359"/>
  <c r="R367" i="7"/>
  <c r="P367" i="19" s="1"/>
  <c r="R366" i="7"/>
  <c r="P366" i="19" s="1"/>
  <c r="R365" i="7"/>
  <c r="P365" i="19" s="1"/>
  <c r="R364" i="7"/>
  <c r="P364" i="19" s="1"/>
  <c r="R363" i="7"/>
  <c r="P363" i="19" s="1"/>
  <c r="R362" i="7"/>
  <c r="P362" i="19" s="1"/>
  <c r="R361" i="7"/>
  <c r="P361" i="19" s="1"/>
  <c r="R360" i="7"/>
  <c r="P360" i="19" s="1"/>
  <c r="R359" i="7"/>
  <c r="P359" i="19" s="1"/>
  <c r="E52" i="17"/>
  <c r="L318" i="7" l="1"/>
  <c r="L318" i="19" s="1"/>
  <c r="K318" i="7"/>
  <c r="K318" i="19" s="1"/>
  <c r="U318" i="7"/>
  <c r="S318" i="19" s="1"/>
  <c r="T318" i="7"/>
  <c r="R318" i="19" s="1"/>
  <c r="Y290" i="1"/>
  <c r="Y290" i="6"/>
  <c r="U290" i="1"/>
  <c r="T290"/>
  <c r="U290" i="6"/>
  <c r="T290"/>
  <c r="U290" i="7"/>
  <c r="S290" i="19" s="1"/>
  <c r="T290" i="7"/>
  <c r="R290" i="19" s="1"/>
  <c r="P290" i="1"/>
  <c r="P290" i="6"/>
  <c r="C290"/>
  <c r="G290" s="1"/>
  <c r="C290" i="1"/>
  <c r="G290" s="1"/>
  <c r="P304"/>
  <c r="P304" i="6"/>
  <c r="E304"/>
  <c r="C304" i="1"/>
  <c r="C304" i="6"/>
  <c r="Y304" i="1"/>
  <c r="Y304" i="6"/>
  <c r="I45" i="17"/>
  <c r="K45" s="1"/>
  <c r="D45"/>
  <c r="D39" i="18"/>
  <c r="C39"/>
  <c r="D36"/>
  <c r="C36"/>
  <c r="D32"/>
  <c r="C32"/>
  <c r="K28"/>
  <c r="D16"/>
  <c r="C16"/>
  <c r="AC528" i="17"/>
  <c r="M95"/>
  <c r="K95"/>
  <c r="O92"/>
  <c r="M90"/>
  <c r="K75"/>
  <c r="F75"/>
  <c r="F74"/>
  <c r="L73"/>
  <c r="K73"/>
  <c r="G73"/>
  <c r="F73"/>
  <c r="A75"/>
  <c r="A76" s="1"/>
  <c r="A77" s="1"/>
  <c r="A78" s="1"/>
  <c r="L72"/>
  <c r="K72"/>
  <c r="G72"/>
  <c r="F72"/>
  <c r="L71"/>
  <c r="K71"/>
  <c r="G71"/>
  <c r="F71"/>
  <c r="L70"/>
  <c r="K70"/>
  <c r="G70"/>
  <c r="F70"/>
  <c r="L69"/>
  <c r="K69"/>
  <c r="G69"/>
  <c r="F69"/>
  <c r="F68"/>
  <c r="L65"/>
  <c r="K65"/>
  <c r="G65"/>
  <c r="F65"/>
  <c r="L64"/>
  <c r="K64"/>
  <c r="G64"/>
  <c r="F64"/>
  <c r="L63"/>
  <c r="K63"/>
  <c r="G63"/>
  <c r="F63"/>
  <c r="K62"/>
  <c r="L62"/>
  <c r="F62"/>
  <c r="G62"/>
  <c r="K61"/>
  <c r="F61"/>
  <c r="H58"/>
  <c r="C58"/>
  <c r="K56"/>
  <c r="F56"/>
  <c r="L55"/>
  <c r="K55"/>
  <c r="G55"/>
  <c r="F55"/>
  <c r="L53"/>
  <c r="K53"/>
  <c r="G53"/>
  <c r="F53"/>
  <c r="K52"/>
  <c r="G52"/>
  <c r="F52"/>
  <c r="L51"/>
  <c r="K51"/>
  <c r="G51"/>
  <c r="F51"/>
  <c r="L49"/>
  <c r="K49"/>
  <c r="G49"/>
  <c r="F49"/>
  <c r="F45"/>
  <c r="L41"/>
  <c r="K41"/>
  <c r="G41"/>
  <c r="F41"/>
  <c r="L39"/>
  <c r="K39"/>
  <c r="G39"/>
  <c r="F39"/>
  <c r="L37"/>
  <c r="K37"/>
  <c r="G37"/>
  <c r="F37"/>
  <c r="K21"/>
  <c r="F21"/>
  <c r="K15"/>
  <c r="F15"/>
  <c r="L14"/>
  <c r="K14"/>
  <c r="G14"/>
  <c r="F14"/>
  <c r="L11"/>
  <c r="K11"/>
  <c r="G11"/>
  <c r="F11"/>
  <c r="L7"/>
  <c r="K7"/>
  <c r="G7"/>
  <c r="F7"/>
  <c r="M96" l="1"/>
  <c r="D37" i="18"/>
  <c r="E34" s="1"/>
  <c r="C37"/>
  <c r="E33"/>
  <c r="E31"/>
  <c r="E24"/>
  <c r="E22"/>
  <c r="E11"/>
  <c r="E9"/>
  <c r="E5"/>
  <c r="E37"/>
  <c r="E28"/>
  <c r="E27"/>
  <c r="E21"/>
  <c r="E19"/>
  <c r="E15"/>
  <c r="E12"/>
  <c r="E32"/>
  <c r="E36"/>
  <c r="C40"/>
  <c r="G15" i="17"/>
  <c r="G61"/>
  <c r="L15"/>
  <c r="L61"/>
  <c r="E16" i="18"/>
  <c r="D40" l="1"/>
  <c r="E10"/>
  <c r="E18"/>
  <c r="E25"/>
  <c r="E35"/>
  <c r="E8"/>
  <c r="E20"/>
  <c r="E29"/>
  <c r="E7"/>
  <c r="E17"/>
  <c r="E23"/>
  <c r="E30"/>
  <c r="E6"/>
  <c r="E14"/>
  <c r="E26"/>
  <c r="AB8" i="8"/>
  <c r="M6"/>
  <c r="G73" i="16" l="1"/>
  <c r="F73"/>
  <c r="G72"/>
  <c r="F72"/>
  <c r="G71"/>
  <c r="F71"/>
  <c r="A71"/>
  <c r="A72" s="1"/>
  <c r="A73" s="1"/>
  <c r="A74" s="1"/>
  <c r="A75" s="1"/>
  <c r="A76" s="1"/>
  <c r="G67"/>
  <c r="F67"/>
  <c r="G66"/>
  <c r="F66"/>
  <c r="G65"/>
  <c r="F65"/>
  <c r="G64"/>
  <c r="F64"/>
  <c r="G62"/>
  <c r="F62"/>
  <c r="F61"/>
  <c r="G61"/>
  <c r="G60"/>
  <c r="F60"/>
  <c r="G59"/>
  <c r="F59"/>
  <c r="F58"/>
  <c r="G58"/>
  <c r="G57"/>
  <c r="F57"/>
  <c r="C77"/>
  <c r="A57"/>
  <c r="A58" s="1"/>
  <c r="A59" s="1"/>
  <c r="A60" s="1"/>
  <c r="A61" s="1"/>
  <c r="A62" s="1"/>
  <c r="A65" s="1"/>
  <c r="C54"/>
  <c r="F52"/>
  <c r="F50"/>
  <c r="G49"/>
  <c r="F49"/>
  <c r="A47"/>
  <c r="A48" s="1"/>
  <c r="A49" s="1"/>
  <c r="A50" s="1"/>
  <c r="A52" s="1"/>
  <c r="A53" s="1"/>
  <c r="F43"/>
  <c r="G36"/>
  <c r="F36"/>
  <c r="G26"/>
  <c r="F26"/>
  <c r="F23"/>
  <c r="F19"/>
  <c r="G70"/>
  <c r="F70"/>
  <c r="G16"/>
  <c r="F16"/>
  <c r="C21"/>
  <c r="G15"/>
  <c r="F15"/>
  <c r="S423" i="15"/>
  <c r="R423"/>
  <c r="Q423"/>
  <c r="I9"/>
  <c r="F9"/>
  <c r="E9"/>
  <c r="D9"/>
  <c r="G7"/>
  <c r="I6"/>
  <c r="F6"/>
  <c r="C10" i="12"/>
  <c r="C9"/>
  <c r="C8"/>
  <c r="C4"/>
  <c r="Q430" i="11"/>
  <c r="P430"/>
  <c r="O430"/>
  <c r="H6"/>
  <c r="E6"/>
  <c r="K18" i="8"/>
  <c r="K19" s="1"/>
  <c r="K16"/>
  <c r="K17" s="1"/>
  <c r="K14"/>
  <c r="K15" s="1"/>
  <c r="AC12"/>
  <c r="AC13" s="1"/>
  <c r="AB12"/>
  <c r="AB13" s="1"/>
  <c r="AA12"/>
  <c r="AA13" s="1"/>
  <c r="Z12"/>
  <c r="Z13" s="1"/>
  <c r="Y12"/>
  <c r="Y13" s="1"/>
  <c r="X12"/>
  <c r="X13" s="1"/>
  <c r="W12"/>
  <c r="W13" s="1"/>
  <c r="V12"/>
  <c r="V13" s="1"/>
  <c r="U12"/>
  <c r="U13" s="1"/>
  <c r="T12"/>
  <c r="T13" s="1"/>
  <c r="S12"/>
  <c r="S13" s="1"/>
  <c r="R12"/>
  <c r="R13" s="1"/>
  <c r="Q12"/>
  <c r="Q13" s="1"/>
  <c r="P12"/>
  <c r="P13" s="1"/>
  <c r="O12"/>
  <c r="O13" s="1"/>
  <c r="N12"/>
  <c r="N13" s="1"/>
  <c r="M12"/>
  <c r="M13" s="1"/>
  <c r="L12"/>
  <c r="L13" s="1"/>
  <c r="K12"/>
  <c r="K13" s="1"/>
  <c r="J12"/>
  <c r="J13" s="1"/>
  <c r="I12"/>
  <c r="I13" s="1"/>
  <c r="H12"/>
  <c r="H13" s="1"/>
  <c r="K10"/>
  <c r="K11" s="1"/>
  <c r="K9"/>
  <c r="V8"/>
  <c r="S8"/>
  <c r="S9" s="1"/>
  <c r="R8"/>
  <c r="R9" s="1"/>
  <c r="Q8"/>
  <c r="Q9" s="1"/>
  <c r="P8"/>
  <c r="P9" s="1"/>
  <c r="O8"/>
  <c r="O9" s="1"/>
  <c r="L8"/>
  <c r="J8"/>
  <c r="I8"/>
  <c r="I9" s="1"/>
  <c r="K7"/>
  <c r="G7"/>
  <c r="F7"/>
  <c r="E7"/>
  <c r="D7"/>
  <c r="C7"/>
  <c r="AB16"/>
  <c r="AA16"/>
  <c r="Z16"/>
  <c r="Y16"/>
  <c r="X16"/>
  <c r="W16"/>
  <c r="V16"/>
  <c r="V17" s="1"/>
  <c r="U16"/>
  <c r="T16"/>
  <c r="S16"/>
  <c r="S17" s="1"/>
  <c r="R16"/>
  <c r="R17" s="1"/>
  <c r="Q16"/>
  <c r="Q17" s="1"/>
  <c r="P16"/>
  <c r="P17" s="1"/>
  <c r="O16"/>
  <c r="O17" s="1"/>
  <c r="N16"/>
  <c r="N17" s="1"/>
  <c r="M16"/>
  <c r="M17" s="1"/>
  <c r="L16"/>
  <c r="L17" s="1"/>
  <c r="J16"/>
  <c r="J17" s="1"/>
  <c r="I16"/>
  <c r="H16"/>
  <c r="AB18"/>
  <c r="AA18"/>
  <c r="Z18"/>
  <c r="Y18"/>
  <c r="X18"/>
  <c r="W18"/>
  <c r="V18"/>
  <c r="V19" s="1"/>
  <c r="U18"/>
  <c r="T18"/>
  <c r="S18"/>
  <c r="S19" s="1"/>
  <c r="R18"/>
  <c r="R19" s="1"/>
  <c r="Q18"/>
  <c r="Q19" s="1"/>
  <c r="P18"/>
  <c r="P19" s="1"/>
  <c r="O18"/>
  <c r="O19" s="1"/>
  <c r="N18"/>
  <c r="M18"/>
  <c r="L18"/>
  <c r="L19" s="1"/>
  <c r="J18"/>
  <c r="J19" s="1"/>
  <c r="I18"/>
  <c r="H18"/>
  <c r="C11" i="12" l="1"/>
  <c r="I7" i="8"/>
  <c r="I19" s="1"/>
  <c r="M7"/>
  <c r="O7"/>
  <c r="Q7"/>
  <c r="S7"/>
  <c r="U7"/>
  <c r="U9" s="1"/>
  <c r="H10"/>
  <c r="J10"/>
  <c r="J11" s="1"/>
  <c r="L10"/>
  <c r="L11" s="1"/>
  <c r="N10"/>
  <c r="P10"/>
  <c r="P11" s="1"/>
  <c r="R10"/>
  <c r="R11" s="1"/>
  <c r="T10"/>
  <c r="V10"/>
  <c r="V11" s="1"/>
  <c r="X10"/>
  <c r="Z10"/>
  <c r="AB10"/>
  <c r="H14"/>
  <c r="J14"/>
  <c r="J15" s="1"/>
  <c r="L14"/>
  <c r="L15" s="1"/>
  <c r="N14"/>
  <c r="N15" s="1"/>
  <c r="P14"/>
  <c r="P15" s="1"/>
  <c r="R14"/>
  <c r="R15" s="1"/>
  <c r="T14"/>
  <c r="V14"/>
  <c r="V15" s="1"/>
  <c r="Z14"/>
  <c r="AB14"/>
  <c r="C78" i="16"/>
  <c r="M19" i="8"/>
  <c r="U19"/>
  <c r="W19"/>
  <c r="Y19"/>
  <c r="AA19"/>
  <c r="U17"/>
  <c r="W17"/>
  <c r="Y17"/>
  <c r="AA17"/>
  <c r="H7"/>
  <c r="H17" s="1"/>
  <c r="J7"/>
  <c r="L7"/>
  <c r="N7"/>
  <c r="N19" s="1"/>
  <c r="P7"/>
  <c r="R7"/>
  <c r="T7"/>
  <c r="T9" s="1"/>
  <c r="V7"/>
  <c r="Z7"/>
  <c r="Z17" s="1"/>
  <c r="AB7"/>
  <c r="AB9" s="1"/>
  <c r="I10"/>
  <c r="I11" s="1"/>
  <c r="M10"/>
  <c r="M11" s="1"/>
  <c r="O10"/>
  <c r="O11" s="1"/>
  <c r="Q10"/>
  <c r="Q11" s="1"/>
  <c r="S10"/>
  <c r="S11" s="1"/>
  <c r="U10"/>
  <c r="U11" s="1"/>
  <c r="W10"/>
  <c r="W11" s="1"/>
  <c r="Y10"/>
  <c r="Y11" s="1"/>
  <c r="AA10"/>
  <c r="AA11" s="1"/>
  <c r="I14"/>
  <c r="I15" s="1"/>
  <c r="M14"/>
  <c r="M15" s="1"/>
  <c r="O14"/>
  <c r="O15" s="1"/>
  <c r="Q14"/>
  <c r="Q15" s="1"/>
  <c r="S14"/>
  <c r="S15" s="1"/>
  <c r="U14"/>
  <c r="U15" s="1"/>
  <c r="C41" i="14"/>
  <c r="G8" i="16"/>
  <c r="G23"/>
  <c r="F8"/>
  <c r="AC16" i="8" l="1"/>
  <c r="AC18"/>
  <c r="AC10"/>
  <c r="H19"/>
  <c r="Z15"/>
  <c r="AB11"/>
  <c r="X11"/>
  <c r="T11"/>
  <c r="H11"/>
  <c r="AB17"/>
  <c r="X17"/>
  <c r="I17"/>
  <c r="Z19"/>
  <c r="T19"/>
  <c r="Z9"/>
  <c r="N9"/>
  <c r="H9"/>
  <c r="AB15"/>
  <c r="T15"/>
  <c r="H15"/>
  <c r="Z11"/>
  <c r="N11"/>
  <c r="T17"/>
  <c r="AB19"/>
  <c r="AC19" l="1"/>
  <c r="AC17"/>
  <c r="AC11"/>
  <c r="U387" i="6"/>
  <c r="T387"/>
  <c r="U386"/>
  <c r="T386"/>
  <c r="U385"/>
  <c r="T385"/>
  <c r="U384"/>
  <c r="T384"/>
  <c r="U383"/>
  <c r="T383"/>
  <c r="U382"/>
  <c r="T382"/>
  <c r="U381"/>
  <c r="T381"/>
  <c r="AA381" s="1"/>
  <c r="U378"/>
  <c r="T378"/>
  <c r="U377"/>
  <c r="T377"/>
  <c r="U376"/>
  <c r="T376"/>
  <c r="U375"/>
  <c r="T375"/>
  <c r="U374"/>
  <c r="T374"/>
  <c r="U373"/>
  <c r="T373"/>
  <c r="U372"/>
  <c r="T372"/>
  <c r="U371"/>
  <c r="T371"/>
  <c r="U370"/>
  <c r="T370"/>
  <c r="U369"/>
  <c r="T369"/>
  <c r="U368"/>
  <c r="T368"/>
  <c r="U367"/>
  <c r="T367"/>
  <c r="AA367" s="1"/>
  <c r="U366"/>
  <c r="T366"/>
  <c r="AA366" s="1"/>
  <c r="U365"/>
  <c r="T365"/>
  <c r="AA365" s="1"/>
  <c r="U364"/>
  <c r="T364"/>
  <c r="AA364" s="1"/>
  <c r="U363"/>
  <c r="T363"/>
  <c r="AA363" s="1"/>
  <c r="U362"/>
  <c r="T362"/>
  <c r="AA362" s="1"/>
  <c r="U361"/>
  <c r="T361"/>
  <c r="AA361" s="1"/>
  <c r="U360"/>
  <c r="T360"/>
  <c r="AA360" s="1"/>
  <c r="U359"/>
  <c r="T359"/>
  <c r="AA359" s="1"/>
  <c r="U387" i="7"/>
  <c r="S387" i="19" s="1"/>
  <c r="T387" i="7"/>
  <c r="R387" i="19" s="1"/>
  <c r="U386" i="7"/>
  <c r="S386" i="19" s="1"/>
  <c r="T386" i="7"/>
  <c r="R386" i="19" s="1"/>
  <c r="U385" i="7"/>
  <c r="S385" i="19" s="1"/>
  <c r="T385" i="7"/>
  <c r="R385" i="19" s="1"/>
  <c r="U384" i="7"/>
  <c r="S384" i="19" s="1"/>
  <c r="T384" i="7"/>
  <c r="R384" i="19" s="1"/>
  <c r="U383" i="7"/>
  <c r="S383" i="19" s="1"/>
  <c r="T383" i="7"/>
  <c r="R383" i="19" s="1"/>
  <c r="U382" i="7"/>
  <c r="S382" i="19" s="1"/>
  <c r="T382" i="7"/>
  <c r="R382" i="19" s="1"/>
  <c r="U381" i="7"/>
  <c r="S381" i="19" s="1"/>
  <c r="T381" i="7"/>
  <c r="R381" i="19" s="1"/>
  <c r="U378" i="7"/>
  <c r="S378" i="19" s="1"/>
  <c r="T378" i="7"/>
  <c r="R378" i="19" s="1"/>
  <c r="U377" i="7"/>
  <c r="S377" i="19" s="1"/>
  <c r="T377" i="7"/>
  <c r="R377" i="19" s="1"/>
  <c r="U376" i="7"/>
  <c r="S376" i="19" s="1"/>
  <c r="T376" i="7"/>
  <c r="R376" i="19" s="1"/>
  <c r="U375" i="7"/>
  <c r="S375" i="19" s="1"/>
  <c r="T375" i="7"/>
  <c r="R375" i="19" s="1"/>
  <c r="U374" i="7"/>
  <c r="S374" i="19" s="1"/>
  <c r="T374" i="7"/>
  <c r="R374" i="19" s="1"/>
  <c r="U373" i="7"/>
  <c r="S373" i="19" s="1"/>
  <c r="T373" i="7"/>
  <c r="R373" i="19" s="1"/>
  <c r="U372" i="7"/>
  <c r="S372" i="19" s="1"/>
  <c r="T372" i="7"/>
  <c r="R372" i="19" s="1"/>
  <c r="U371" i="7"/>
  <c r="S371" i="19" s="1"/>
  <c r="T371" i="7"/>
  <c r="R371" i="19" s="1"/>
  <c r="U370" i="7"/>
  <c r="S370" i="19" s="1"/>
  <c r="T370" i="7"/>
  <c r="R370" i="19" s="1"/>
  <c r="U369" i="7"/>
  <c r="S369" i="19" s="1"/>
  <c r="T369" i="7"/>
  <c r="R369" i="19" s="1"/>
  <c r="U368" i="7"/>
  <c r="S368" i="19" s="1"/>
  <c r="T368" i="7"/>
  <c r="R368" i="19" s="1"/>
  <c r="U367" i="7"/>
  <c r="S367" i="19" s="1"/>
  <c r="T367" i="7"/>
  <c r="U366"/>
  <c r="S366" i="19" s="1"/>
  <c r="T366" i="7"/>
  <c r="U365"/>
  <c r="S365" i="19" s="1"/>
  <c r="T365" i="7"/>
  <c r="U364"/>
  <c r="S364" i="19" s="1"/>
  <c r="T364" i="7"/>
  <c r="U363"/>
  <c r="S363" i="19" s="1"/>
  <c r="T363" i="7"/>
  <c r="U362"/>
  <c r="S362" i="19" s="1"/>
  <c r="T362" i="7"/>
  <c r="U361"/>
  <c r="S361" i="19" s="1"/>
  <c r="T361" i="7"/>
  <c r="U360"/>
  <c r="S360" i="19" s="1"/>
  <c r="T360" i="7"/>
  <c r="U359"/>
  <c r="S359" i="19" s="1"/>
  <c r="T359" i="7"/>
  <c r="U387" i="1"/>
  <c r="T387"/>
  <c r="U386"/>
  <c r="T386"/>
  <c r="U385"/>
  <c r="T385"/>
  <c r="U384"/>
  <c r="T384"/>
  <c r="U383"/>
  <c r="T383"/>
  <c r="U382"/>
  <c r="T382"/>
  <c r="U381"/>
  <c r="T381"/>
  <c r="U378"/>
  <c r="T378"/>
  <c r="U377"/>
  <c r="T377"/>
  <c r="U376"/>
  <c r="T376"/>
  <c r="U375"/>
  <c r="T375"/>
  <c r="U374"/>
  <c r="T374"/>
  <c r="U373"/>
  <c r="T373"/>
  <c r="U372"/>
  <c r="T372"/>
  <c r="U371"/>
  <c r="T371"/>
  <c r="AA371" s="1"/>
  <c r="U370"/>
  <c r="T370"/>
  <c r="U369"/>
  <c r="T369"/>
  <c r="U368"/>
  <c r="T368"/>
  <c r="U367"/>
  <c r="T367"/>
  <c r="AA367" s="1"/>
  <c r="U366"/>
  <c r="T366"/>
  <c r="AA366" s="1"/>
  <c r="U365"/>
  <c r="T365"/>
  <c r="AA365" s="1"/>
  <c r="U364"/>
  <c r="T364"/>
  <c r="AA364" s="1"/>
  <c r="U363"/>
  <c r="T363"/>
  <c r="AA363" s="1"/>
  <c r="U362"/>
  <c r="T362"/>
  <c r="AA362" s="1"/>
  <c r="U361"/>
  <c r="T361"/>
  <c r="AA361" s="1"/>
  <c r="U360"/>
  <c r="T360"/>
  <c r="AA360" s="1"/>
  <c r="U359"/>
  <c r="T359"/>
  <c r="AA359" s="1"/>
  <c r="X399" i="6"/>
  <c r="X398"/>
  <c r="X397"/>
  <c r="Z395"/>
  <c r="AB395"/>
  <c r="Y388"/>
  <c r="Z381"/>
  <c r="AB381" s="1"/>
  <c r="Z380"/>
  <c r="AA372"/>
  <c r="Z372"/>
  <c r="AA368"/>
  <c r="Z368"/>
  <c r="AB368" s="1"/>
  <c r="Y356"/>
  <c r="AA355"/>
  <c r="AA356" s="1"/>
  <c r="Z355"/>
  <c r="Z356" s="1"/>
  <c r="Y352"/>
  <c r="AA351"/>
  <c r="Z352"/>
  <c r="AB350"/>
  <c r="AA350"/>
  <c r="AB349"/>
  <c r="AA349"/>
  <c r="AB348"/>
  <c r="AA348"/>
  <c r="AA352" s="1"/>
  <c r="Y346"/>
  <c r="AA345"/>
  <c r="AA346" s="1"/>
  <c r="Z345"/>
  <c r="Z346" s="1"/>
  <c r="Y342"/>
  <c r="AA341"/>
  <c r="AA340"/>
  <c r="Z340"/>
  <c r="Y333"/>
  <c r="AA332"/>
  <c r="Z332"/>
  <c r="AB332" s="1"/>
  <c r="AA331"/>
  <c r="AA333" s="1"/>
  <c r="Z331"/>
  <c r="Z333" s="1"/>
  <c r="Y329"/>
  <c r="AA328"/>
  <c r="Z328"/>
  <c r="AB328" s="1"/>
  <c r="AA326"/>
  <c r="AA329" s="1"/>
  <c r="Z326"/>
  <c r="AB318"/>
  <c r="AA318"/>
  <c r="Z318"/>
  <c r="Y318"/>
  <c r="AA312"/>
  <c r="Z312"/>
  <c r="AB312" s="1"/>
  <c r="AA311"/>
  <c r="Z311"/>
  <c r="AB311" s="1"/>
  <c r="AA310"/>
  <c r="X310"/>
  <c r="Z310" s="1"/>
  <c r="AB310" s="1"/>
  <c r="AA309"/>
  <c r="Z309"/>
  <c r="AB309" s="1"/>
  <c r="AA308"/>
  <c r="Z308"/>
  <c r="AB308" s="1"/>
  <c r="Z307"/>
  <c r="AA306"/>
  <c r="Z306"/>
  <c r="AA303"/>
  <c r="Z303"/>
  <c r="AB303" s="1"/>
  <c r="AB302"/>
  <c r="AA302"/>
  <c r="AA301"/>
  <c r="Z301"/>
  <c r="AB301" s="1"/>
  <c r="AA300"/>
  <c r="AA304" s="1"/>
  <c r="Z300"/>
  <c r="AB300" s="1"/>
  <c r="AA299"/>
  <c r="Z299"/>
  <c r="AB299" s="1"/>
  <c r="AA297"/>
  <c r="Z297"/>
  <c r="AB297" s="1"/>
  <c r="AA296"/>
  <c r="Z296"/>
  <c r="AB296" s="1"/>
  <c r="AA295"/>
  <c r="Z295"/>
  <c r="AB295" s="1"/>
  <c r="AA294"/>
  <c r="Z294"/>
  <c r="AB294" s="1"/>
  <c r="AA293"/>
  <c r="Z293"/>
  <c r="AA289"/>
  <c r="Z289"/>
  <c r="AB289" s="1"/>
  <c r="AA288"/>
  <c r="Z288"/>
  <c r="AB288" s="1"/>
  <c r="AA287"/>
  <c r="Z287"/>
  <c r="AB287" s="1"/>
  <c r="AA285"/>
  <c r="Z285"/>
  <c r="AB285" s="1"/>
  <c r="AA284"/>
  <c r="Z284"/>
  <c r="AB284" s="1"/>
  <c r="AA283"/>
  <c r="Z283"/>
  <c r="AB283" s="1"/>
  <c r="AA276"/>
  <c r="Z276"/>
  <c r="AB276" s="1"/>
  <c r="AA275"/>
  <c r="Z275"/>
  <c r="AB275" s="1"/>
  <c r="AA274"/>
  <c r="AA290" s="1"/>
  <c r="W6" i="8" s="1"/>
  <c r="Z274" i="6"/>
  <c r="AB274" s="1"/>
  <c r="AA272"/>
  <c r="Z272"/>
  <c r="AB272" s="1"/>
  <c r="AA271"/>
  <c r="Z271"/>
  <c r="AB271" s="1"/>
  <c r="AA270"/>
  <c r="Z270"/>
  <c r="AA263"/>
  <c r="Z263"/>
  <c r="AB263" s="1"/>
  <c r="AA262"/>
  <c r="Z262"/>
  <c r="AB262" s="1"/>
  <c r="AA261"/>
  <c r="AA264" s="1"/>
  <c r="AA265" s="1"/>
  <c r="AA266" s="1"/>
  <c r="Z261"/>
  <c r="AA247"/>
  <c r="Z247"/>
  <c r="Y218"/>
  <c r="AA216"/>
  <c r="Z216"/>
  <c r="AB216" s="1"/>
  <c r="AA215"/>
  <c r="Z215"/>
  <c r="AB215" s="1"/>
  <c r="AA214"/>
  <c r="Z214"/>
  <c r="AB214" s="1"/>
  <c r="AA211"/>
  <c r="Z211"/>
  <c r="AB211" s="1"/>
  <c r="AA210"/>
  <c r="Z210"/>
  <c r="AB210" s="1"/>
  <c r="AA209"/>
  <c r="Z209"/>
  <c r="AB209" s="1"/>
  <c r="AB218" s="1"/>
  <c r="Y206"/>
  <c r="AA204"/>
  <c r="Z204"/>
  <c r="AB204" s="1"/>
  <c r="AA203"/>
  <c r="Z203"/>
  <c r="AB203" s="1"/>
  <c r="AA201"/>
  <c r="Z201"/>
  <c r="AB201" s="1"/>
  <c r="AA200"/>
  <c r="Z200"/>
  <c r="AB200" s="1"/>
  <c r="AA197"/>
  <c r="Z197"/>
  <c r="X191"/>
  <c r="X190"/>
  <c r="X189"/>
  <c r="X188"/>
  <c r="X185"/>
  <c r="X184"/>
  <c r="X183"/>
  <c r="Y180"/>
  <c r="X179"/>
  <c r="X178"/>
  <c r="X177"/>
  <c r="AA176"/>
  <c r="AA180" s="1"/>
  <c r="X176"/>
  <c r="Z176" s="1"/>
  <c r="AB176" s="1"/>
  <c r="AB180" s="1"/>
  <c r="Y174"/>
  <c r="X173"/>
  <c r="X172"/>
  <c r="X171"/>
  <c r="AA170"/>
  <c r="AA174" s="1"/>
  <c r="X170"/>
  <c r="Z170" s="1"/>
  <c r="Y168"/>
  <c r="X167"/>
  <c r="X166"/>
  <c r="X165"/>
  <c r="AA164"/>
  <c r="AA168" s="1"/>
  <c r="X164"/>
  <c r="Z164" s="1"/>
  <c r="X160"/>
  <c r="X159"/>
  <c r="X155"/>
  <c r="X154"/>
  <c r="X153"/>
  <c r="AB404" i="7"/>
  <c r="Z400"/>
  <c r="Z399"/>
  <c r="Y399"/>
  <c r="Z398"/>
  <c r="Y398"/>
  <c r="Z397"/>
  <c r="Y397"/>
  <c r="Z392"/>
  <c r="V392" i="19" s="1"/>
  <c r="Y381" i="7"/>
  <c r="Y380"/>
  <c r="U380" i="19" s="1"/>
  <c r="Y372" i="7"/>
  <c r="Y368"/>
  <c r="Y355"/>
  <c r="Y351"/>
  <c r="Z350"/>
  <c r="Y350"/>
  <c r="Z349"/>
  <c r="Y349"/>
  <c r="Y352" s="1"/>
  <c r="Z348"/>
  <c r="V348" i="19" s="1"/>
  <c r="Y345" i="7"/>
  <c r="Y341"/>
  <c r="Y340"/>
  <c r="U340" i="19" s="1"/>
  <c r="Y332" i="7"/>
  <c r="Y331"/>
  <c r="U331" i="19" s="1"/>
  <c r="Y328" i="7"/>
  <c r="U328" i="19" s="1"/>
  <c r="Y326" i="7"/>
  <c r="Z316"/>
  <c r="V316" i="19" s="1"/>
  <c r="Y316" i="7"/>
  <c r="U316" i="19" s="1"/>
  <c r="Y312" i="7"/>
  <c r="Y311"/>
  <c r="Y310"/>
  <c r="X310"/>
  <c r="T310" i="19" s="1"/>
  <c r="Z309" i="7"/>
  <c r="Y309"/>
  <c r="Y308"/>
  <c r="Y307"/>
  <c r="Y306"/>
  <c r="Y303"/>
  <c r="Y302"/>
  <c r="Y301"/>
  <c r="Y300"/>
  <c r="U300" i="19" s="1"/>
  <c r="Y299" i="7"/>
  <c r="Y298"/>
  <c r="Y297"/>
  <c r="Y296"/>
  <c r="Y295"/>
  <c r="AA294"/>
  <c r="W294" i="19" s="1"/>
  <c r="Y293" i="7"/>
  <c r="U293" i="19" s="1"/>
  <c r="Y289" i="7"/>
  <c r="Y288"/>
  <c r="Y287"/>
  <c r="Y285"/>
  <c r="Y284"/>
  <c r="Y283"/>
  <c r="Y276"/>
  <c r="Y275"/>
  <c r="Y274"/>
  <c r="U274" i="19" s="1"/>
  <c r="Y272" i="7"/>
  <c r="Y271"/>
  <c r="Y270"/>
  <c r="U270" i="19" s="1"/>
  <c r="Y263" i="7"/>
  <c r="Y262"/>
  <c r="Y261"/>
  <c r="Y247"/>
  <c r="Y216"/>
  <c r="Y215"/>
  <c r="Y214"/>
  <c r="Y211"/>
  <c r="Y210"/>
  <c r="Y209"/>
  <c r="Y204"/>
  <c r="Y203"/>
  <c r="U203" i="19" s="1"/>
  <c r="Y201" i="7"/>
  <c r="Y200"/>
  <c r="Y198"/>
  <c r="U198" i="19" s="1"/>
  <c r="Y197" i="7"/>
  <c r="U197" i="19" s="1"/>
  <c r="X191" i="7"/>
  <c r="T191" i="19" s="1"/>
  <c r="X190" i="7"/>
  <c r="T190" i="19" s="1"/>
  <c r="X189" i="7"/>
  <c r="T189" i="19" s="1"/>
  <c r="X188" i="7"/>
  <c r="T188" i="19" s="1"/>
  <c r="X185" i="7"/>
  <c r="T185" i="19" s="1"/>
  <c r="X184" i="7"/>
  <c r="T184" i="19" s="1"/>
  <c r="X183" i="7"/>
  <c r="T183" i="19" s="1"/>
  <c r="X179" i="7"/>
  <c r="T179" i="19" s="1"/>
  <c r="X178" i="7"/>
  <c r="T178" i="19" s="1"/>
  <c r="X177" i="7"/>
  <c r="T177" i="19" s="1"/>
  <c r="Y176" i="7"/>
  <c r="U176" i="19" s="1"/>
  <c r="X176" i="7"/>
  <c r="T176" i="19" s="1"/>
  <c r="X173" i="7"/>
  <c r="T173" i="19" s="1"/>
  <c r="X172" i="7"/>
  <c r="T172" i="19" s="1"/>
  <c r="X171" i="7"/>
  <c r="T171" i="19" s="1"/>
  <c r="Y170" i="7"/>
  <c r="U170" i="19" s="1"/>
  <c r="X170" i="7"/>
  <c r="T170" i="19" s="1"/>
  <c r="X167" i="7"/>
  <c r="T167" i="19" s="1"/>
  <c r="X166" i="7"/>
  <c r="T166" i="19" s="1"/>
  <c r="X165" i="7"/>
  <c r="T165" i="19" s="1"/>
  <c r="Y164" i="7"/>
  <c r="U164" i="19" s="1"/>
  <c r="X164" i="7"/>
  <c r="T164" i="19" s="1"/>
  <c r="X160" i="7"/>
  <c r="T160" i="19" s="1"/>
  <c r="X159" i="7"/>
  <c r="T159" i="19" s="1"/>
  <c r="X155" i="7"/>
  <c r="T155" i="19" s="1"/>
  <c r="X154" i="7"/>
  <c r="T154" i="19" s="1"/>
  <c r="X153" i="7"/>
  <c r="T153" i="19" s="1"/>
  <c r="X399" i="1"/>
  <c r="X398"/>
  <c r="X397"/>
  <c r="AB395"/>
  <c r="Z395"/>
  <c r="Y388"/>
  <c r="Z380"/>
  <c r="AA372"/>
  <c r="Z372"/>
  <c r="AB371"/>
  <c r="AA368"/>
  <c r="Z368"/>
  <c r="Y356"/>
  <c r="AA355"/>
  <c r="AA356" s="1"/>
  <c r="Z355"/>
  <c r="Z356" s="1"/>
  <c r="Y352"/>
  <c r="AA351"/>
  <c r="Z352"/>
  <c r="AB350"/>
  <c r="AA350"/>
  <c r="AB349"/>
  <c r="AA349"/>
  <c r="AB348"/>
  <c r="AA348"/>
  <c r="Y346"/>
  <c r="AA345"/>
  <c r="AA346" s="1"/>
  <c r="Z345"/>
  <c r="Z346" s="1"/>
  <c r="Y342"/>
  <c r="AA341"/>
  <c r="Z341"/>
  <c r="Z341" i="7" s="1"/>
  <c r="V341" i="19" s="1"/>
  <c r="AA340" i="1"/>
  <c r="Z340"/>
  <c r="Y333"/>
  <c r="AA332"/>
  <c r="Z332"/>
  <c r="Z332" i="7" s="1"/>
  <c r="AA331" i="1"/>
  <c r="Z331"/>
  <c r="Z331" i="7" s="1"/>
  <c r="V331" i="19" s="1"/>
  <c r="Y329" i="1"/>
  <c r="AA326"/>
  <c r="AA329" s="1"/>
  <c r="Z326"/>
  <c r="AB326" s="1"/>
  <c r="Z318"/>
  <c r="Y318"/>
  <c r="AB316"/>
  <c r="AA316"/>
  <c r="AA318" s="1"/>
  <c r="AA312"/>
  <c r="Z312"/>
  <c r="AB312" s="1"/>
  <c r="AB311"/>
  <c r="AA311"/>
  <c r="AA310"/>
  <c r="X310"/>
  <c r="Z310" s="1"/>
  <c r="AB310" s="1"/>
  <c r="AA309"/>
  <c r="Z309"/>
  <c r="AB309" s="1"/>
  <c r="AB308"/>
  <c r="AA308"/>
  <c r="AB307"/>
  <c r="AA307"/>
  <c r="AA306"/>
  <c r="Z306"/>
  <c r="Z313" s="1"/>
  <c r="AA303"/>
  <c r="Z303"/>
  <c r="AB303" s="1"/>
  <c r="AA302"/>
  <c r="Z302"/>
  <c r="AB302" s="1"/>
  <c r="AA301"/>
  <c r="Z301"/>
  <c r="AB301" s="1"/>
  <c r="AA300"/>
  <c r="AA304" s="1"/>
  <c r="Z300"/>
  <c r="AB300" s="1"/>
  <c r="AA299"/>
  <c r="Z299"/>
  <c r="AB299" s="1"/>
  <c r="AA298"/>
  <c r="Z298"/>
  <c r="AB298" s="1"/>
  <c r="AA297"/>
  <c r="Z297"/>
  <c r="AB297" s="1"/>
  <c r="AA296"/>
  <c r="Z296"/>
  <c r="AB296" s="1"/>
  <c r="AA295"/>
  <c r="Z295"/>
  <c r="AB295" s="1"/>
  <c r="AA294"/>
  <c r="Z294"/>
  <c r="AA293"/>
  <c r="Z293"/>
  <c r="AB293" s="1"/>
  <c r="AA289"/>
  <c r="Z289"/>
  <c r="AB289" s="1"/>
  <c r="AA288"/>
  <c r="Z288"/>
  <c r="AB288" s="1"/>
  <c r="AA287"/>
  <c r="Z287"/>
  <c r="AB287" s="1"/>
  <c r="AA285"/>
  <c r="Z285"/>
  <c r="AB285" s="1"/>
  <c r="AA284"/>
  <c r="Z284"/>
  <c r="AB284" s="1"/>
  <c r="AA283"/>
  <c r="Z283"/>
  <c r="AB283" s="1"/>
  <c r="AA276"/>
  <c r="Z276"/>
  <c r="AB276" s="1"/>
  <c r="AA275"/>
  <c r="Z275"/>
  <c r="AB275" s="1"/>
  <c r="AA274"/>
  <c r="AA290" s="1"/>
  <c r="Z274"/>
  <c r="AB274" s="1"/>
  <c r="AA272"/>
  <c r="Z272"/>
  <c r="AB272" s="1"/>
  <c r="AA271"/>
  <c r="Z271"/>
  <c r="AA270"/>
  <c r="Z270"/>
  <c r="AA263"/>
  <c r="Z263"/>
  <c r="AB263" s="1"/>
  <c r="AA262"/>
  <c r="Z262"/>
  <c r="AB262" s="1"/>
  <c r="AA261"/>
  <c r="AA264" s="1"/>
  <c r="Z261"/>
  <c r="Z264" s="1"/>
  <c r="AA247"/>
  <c r="Z247"/>
  <c r="Y218"/>
  <c r="AA216"/>
  <c r="Z216"/>
  <c r="AB216" s="1"/>
  <c r="AA215"/>
  <c r="Z215"/>
  <c r="AB215" s="1"/>
  <c r="AA214"/>
  <c r="Z214"/>
  <c r="AB214" s="1"/>
  <c r="AA211"/>
  <c r="Z211"/>
  <c r="AB211" s="1"/>
  <c r="AA210"/>
  <c r="Z210"/>
  <c r="AA209"/>
  <c r="Z209"/>
  <c r="AB209" s="1"/>
  <c r="Y206"/>
  <c r="AA204"/>
  <c r="Z204"/>
  <c r="AB204" s="1"/>
  <c r="AA203"/>
  <c r="Z203"/>
  <c r="AB203" s="1"/>
  <c r="AA201"/>
  <c r="Z201"/>
  <c r="AB201" s="1"/>
  <c r="AA200"/>
  <c r="Z200"/>
  <c r="AB200" s="1"/>
  <c r="AA198"/>
  <c r="Z198"/>
  <c r="AB198" s="1"/>
  <c r="AA197"/>
  <c r="AA206" s="1"/>
  <c r="Z197"/>
  <c r="AB197" s="1"/>
  <c r="X191"/>
  <c r="X190"/>
  <c r="X189"/>
  <c r="X188"/>
  <c r="X185"/>
  <c r="X184"/>
  <c r="X183"/>
  <c r="Y180"/>
  <c r="AA180" s="1"/>
  <c r="X179"/>
  <c r="X178"/>
  <c r="X177"/>
  <c r="AA176"/>
  <c r="X176"/>
  <c r="Z176" s="1"/>
  <c r="Z180" s="1"/>
  <c r="AB180" s="1"/>
  <c r="Y174"/>
  <c r="AA174" s="1"/>
  <c r="X173"/>
  <c r="X172"/>
  <c r="X171"/>
  <c r="AA170"/>
  <c r="X170"/>
  <c r="Z170" s="1"/>
  <c r="Y168"/>
  <c r="X167"/>
  <c r="X166"/>
  <c r="X165"/>
  <c r="AA164"/>
  <c r="X164"/>
  <c r="Z164" s="1"/>
  <c r="Z168" s="1"/>
  <c r="X160"/>
  <c r="X159"/>
  <c r="X155"/>
  <c r="X154"/>
  <c r="X153"/>
  <c r="P381" i="7"/>
  <c r="R381" i="6"/>
  <c r="Q381"/>
  <c r="S381" s="1"/>
  <c r="R340" i="1"/>
  <c r="P340" i="7"/>
  <c r="N340" i="19" s="1"/>
  <c r="Z180" l="1"/>
  <c r="AD180" i="7"/>
  <c r="Z209" i="19"/>
  <c r="AD209" i="7"/>
  <c r="Z211" i="19"/>
  <c r="AD211" i="7"/>
  <c r="Z349" i="19"/>
  <c r="AD349" i="7"/>
  <c r="Z371" i="19"/>
  <c r="AA371" s="1"/>
  <c r="AD371" i="7"/>
  <c r="AE371" s="1"/>
  <c r="Z328" i="19"/>
  <c r="AD328" i="7"/>
  <c r="Z381" i="19"/>
  <c r="AD381" i="7"/>
  <c r="AA362"/>
  <c r="W362" i="19" s="1"/>
  <c r="R362"/>
  <c r="AA366" i="7"/>
  <c r="W366" i="19" s="1"/>
  <c r="R366"/>
  <c r="Z200"/>
  <c r="AD200" i="7"/>
  <c r="Z263" i="19"/>
  <c r="AD263" i="7"/>
  <c r="Z276" i="19"/>
  <c r="AD276" i="7"/>
  <c r="Z287" i="19"/>
  <c r="AD287" i="7"/>
  <c r="Z296" i="19"/>
  <c r="AD296" i="7"/>
  <c r="Z300" i="19"/>
  <c r="AD300" i="7"/>
  <c r="Z310" i="19"/>
  <c r="AD310" i="7"/>
  <c r="Z214" i="19"/>
  <c r="AD214" i="7"/>
  <c r="Z216" i="19"/>
  <c r="AD216" i="7"/>
  <c r="Z307" i="19"/>
  <c r="AD307" i="7"/>
  <c r="Z311" i="19"/>
  <c r="AD311" i="7"/>
  <c r="AB318" i="1"/>
  <c r="Z316" i="19"/>
  <c r="AD316" i="7"/>
  <c r="Z348" i="19"/>
  <c r="AD348" i="7"/>
  <c r="Z350" i="19"/>
  <c r="AD350" i="7"/>
  <c r="AD395"/>
  <c r="Z395" i="19"/>
  <c r="AE404" i="7"/>
  <c r="X404" i="19"/>
  <c r="AA404" s="1"/>
  <c r="AA359" i="7"/>
  <c r="W359" i="19" s="1"/>
  <c r="R359"/>
  <c r="AA361" i="7"/>
  <c r="W361" i="19" s="1"/>
  <c r="R361"/>
  <c r="AA363" i="7"/>
  <c r="W363" i="19" s="1"/>
  <c r="R363"/>
  <c r="AA365" i="7"/>
  <c r="W365" i="19" s="1"/>
  <c r="R365"/>
  <c r="AA367" i="7"/>
  <c r="W367" i="19" s="1"/>
  <c r="R367"/>
  <c r="Y193" i="1"/>
  <c r="AA265"/>
  <c r="AA266" s="1"/>
  <c r="AA342"/>
  <c r="AA206" i="6"/>
  <c r="Y6" i="8" s="1"/>
  <c r="Y14" s="1"/>
  <c r="Z329" i="6"/>
  <c r="Z215" i="19"/>
  <c r="AD215" i="7"/>
  <c r="Z308" i="19"/>
  <c r="AD308" i="7"/>
  <c r="AA360"/>
  <c r="W360" i="19" s="1"/>
  <c r="R360"/>
  <c r="AA364" i="7"/>
  <c r="W364" i="19" s="1"/>
  <c r="R364"/>
  <c r="AB206" i="1"/>
  <c r="AD197" i="7"/>
  <c r="Z203" i="19"/>
  <c r="AD203" i="7"/>
  <c r="Z274" i="19"/>
  <c r="AD274" i="7"/>
  <c r="Z284" i="19"/>
  <c r="AD284" i="7"/>
  <c r="Z289" i="19"/>
  <c r="AD289" i="7"/>
  <c r="Z298" i="19"/>
  <c r="AD298" i="7"/>
  <c r="Z302" i="19"/>
  <c r="AD302" i="7"/>
  <c r="Z312" i="19"/>
  <c r="AD312" i="7"/>
  <c r="AB261" i="6"/>
  <c r="AB264" s="1"/>
  <c r="Z264"/>
  <c r="Z266" s="1"/>
  <c r="Z198" i="19"/>
  <c r="AD198" i="7"/>
  <c r="Z201" i="19"/>
  <c r="AD201" i="7"/>
  <c r="Z204" i="19"/>
  <c r="AD204" i="7"/>
  <c r="Z262" i="19"/>
  <c r="AD262" i="7"/>
  <c r="Z272" i="19"/>
  <c r="AD272" i="7"/>
  <c r="Z275" i="19"/>
  <c r="AD275" i="7"/>
  <c r="Z283" i="19"/>
  <c r="AD283" i="7"/>
  <c r="Z285" i="19"/>
  <c r="AD285" i="7"/>
  <c r="Z288" i="19"/>
  <c r="AD288" i="7"/>
  <c r="AD293"/>
  <c r="Z295" i="19"/>
  <c r="AD295" i="7"/>
  <c r="Z297" i="19"/>
  <c r="AD297" i="7"/>
  <c r="Z299" i="19"/>
  <c r="AD299" i="7"/>
  <c r="Z301" i="19"/>
  <c r="AD301" i="7"/>
  <c r="Z303" i="19"/>
  <c r="AD303" i="7"/>
  <c r="Z309" i="19"/>
  <c r="AD309" i="7"/>
  <c r="AB340" i="1"/>
  <c r="Z340" i="7"/>
  <c r="V340" i="19" s="1"/>
  <c r="AA218" i="1"/>
  <c r="AA333"/>
  <c r="Z388"/>
  <c r="AB372"/>
  <c r="AA193" i="6"/>
  <c r="Y193"/>
  <c r="Z206"/>
  <c r="AA218"/>
  <c r="X6" i="8" s="1"/>
  <c r="X14" s="1"/>
  <c r="Z304" i="6"/>
  <c r="AA342"/>
  <c r="AB372"/>
  <c r="AA201" i="7"/>
  <c r="W201" i="19" s="1"/>
  <c r="U201"/>
  <c r="AA204" i="7"/>
  <c r="W204" i="19" s="1"/>
  <c r="U204"/>
  <c r="AA210" i="7"/>
  <c r="W210" i="19" s="1"/>
  <c r="U210"/>
  <c r="AA214" i="7"/>
  <c r="W214" i="19" s="1"/>
  <c r="U214"/>
  <c r="AA216" i="7"/>
  <c r="W216" i="19" s="1"/>
  <c r="U216"/>
  <c r="AA261" i="7"/>
  <c r="U261" i="19"/>
  <c r="Y264" i="7"/>
  <c r="U264" i="19" s="1"/>
  <c r="AA263" i="7"/>
  <c r="W263" i="19" s="1"/>
  <c r="U263"/>
  <c r="AA271" i="7"/>
  <c r="W271" i="19" s="1"/>
  <c r="U271"/>
  <c r="AA276" i="7"/>
  <c r="W276" i="19" s="1"/>
  <c r="U276"/>
  <c r="AA284" i="7"/>
  <c r="W284" i="19" s="1"/>
  <c r="U284"/>
  <c r="AA287" i="7"/>
  <c r="W287" i="19" s="1"/>
  <c r="U287"/>
  <c r="AA289" i="7"/>
  <c r="W289" i="19" s="1"/>
  <c r="U289"/>
  <c r="AA296" i="7"/>
  <c r="W296" i="19" s="1"/>
  <c r="U296"/>
  <c r="AA298" i="7"/>
  <c r="W298" i="19" s="1"/>
  <c r="U298"/>
  <c r="AA302" i="7"/>
  <c r="W302" i="19" s="1"/>
  <c r="U302"/>
  <c r="AA306" i="7"/>
  <c r="W306" i="19" s="1"/>
  <c r="U306"/>
  <c r="AA308" i="7"/>
  <c r="W308" i="19" s="1"/>
  <c r="U308"/>
  <c r="AB309" i="7"/>
  <c r="V309" i="19"/>
  <c r="Z310" i="7"/>
  <c r="U310" i="19"/>
  <c r="Z312" i="7"/>
  <c r="U312" i="19"/>
  <c r="AA332" i="7"/>
  <c r="W332" i="19" s="1"/>
  <c r="U332"/>
  <c r="AB341" i="7"/>
  <c r="U341" i="19"/>
  <c r="I54" i="17"/>
  <c r="K54" s="1"/>
  <c r="U352" i="19"/>
  <c r="AA349" i="7"/>
  <c r="W349" i="19" s="1"/>
  <c r="U349"/>
  <c r="AA350" i="7"/>
  <c r="W350" i="19" s="1"/>
  <c r="U350"/>
  <c r="AA351" i="7"/>
  <c r="W351" i="19" s="1"/>
  <c r="U351"/>
  <c r="I66" i="17"/>
  <c r="K66" s="1"/>
  <c r="U368" i="19"/>
  <c r="V397"/>
  <c r="AA525" i="7"/>
  <c r="AB398"/>
  <c r="V398" i="19"/>
  <c r="AB399" i="7"/>
  <c r="V399" i="19"/>
  <c r="AB332" i="7"/>
  <c r="V332" i="19"/>
  <c r="R381" i="7"/>
  <c r="P381" i="19" s="1"/>
  <c r="N381"/>
  <c r="AA200" i="7"/>
  <c r="W200" i="19" s="1"/>
  <c r="U200"/>
  <c r="Y218" i="7"/>
  <c r="U209" i="19"/>
  <c r="AA211" i="7"/>
  <c r="W211" i="19" s="1"/>
  <c r="U211"/>
  <c r="AA215" i="7"/>
  <c r="W215" i="19" s="1"/>
  <c r="U215"/>
  <c r="U247"/>
  <c r="AA262" i="7"/>
  <c r="W262" i="19" s="1"/>
  <c r="U262"/>
  <c r="AA272" i="7"/>
  <c r="W272" i="19" s="1"/>
  <c r="U272"/>
  <c r="AA275" i="7"/>
  <c r="W275" i="19" s="1"/>
  <c r="U275"/>
  <c r="AA283" i="7"/>
  <c r="W283" i="19" s="1"/>
  <c r="U283"/>
  <c r="AA285" i="7"/>
  <c r="W285" i="19" s="1"/>
  <c r="U285"/>
  <c r="AA288" i="7"/>
  <c r="W288" i="19" s="1"/>
  <c r="U288"/>
  <c r="AA295" i="7"/>
  <c r="W295" i="19" s="1"/>
  <c r="U295"/>
  <c r="AA297" i="7"/>
  <c r="W297" i="19" s="1"/>
  <c r="U297"/>
  <c r="AA299" i="7"/>
  <c r="W299" i="19" s="1"/>
  <c r="U299"/>
  <c r="AA301" i="7"/>
  <c r="W301" i="19" s="1"/>
  <c r="U301"/>
  <c r="AA303" i="7"/>
  <c r="W303" i="19" s="1"/>
  <c r="U303"/>
  <c r="AA307" i="7"/>
  <c r="W307" i="19" s="1"/>
  <c r="U307"/>
  <c r="AA309" i="7"/>
  <c r="W309" i="19" s="1"/>
  <c r="U309"/>
  <c r="Z311" i="7"/>
  <c r="U311" i="19"/>
  <c r="Z326" i="7"/>
  <c r="V326" i="19" s="1"/>
  <c r="U326"/>
  <c r="Z345" i="7"/>
  <c r="V345" i="19" s="1"/>
  <c r="U345"/>
  <c r="AB349" i="7"/>
  <c r="V349" i="19"/>
  <c r="AB350" i="7"/>
  <c r="V350" i="19"/>
  <c r="Y356" i="7"/>
  <c r="U355" i="19"/>
  <c r="AA372" i="7"/>
  <c r="W372" i="19" s="1"/>
  <c r="U372"/>
  <c r="AA381" i="7"/>
  <c r="W381" i="19" s="1"/>
  <c r="U381"/>
  <c r="Y401" i="7"/>
  <c r="U401" i="19" s="1"/>
  <c r="U397"/>
  <c r="AA398" i="7"/>
  <c r="W398" i="19" s="1"/>
  <c r="U398"/>
  <c r="AA399" i="7"/>
  <c r="W399" i="19" s="1"/>
  <c r="U399"/>
  <c r="V400"/>
  <c r="AB400" i="7"/>
  <c r="AA526"/>
  <c r="Z395"/>
  <c r="AA524"/>
  <c r="Y402" i="6"/>
  <c r="Y407" s="1"/>
  <c r="Y402" i="1"/>
  <c r="Y407" s="1"/>
  <c r="J56" i="17"/>
  <c r="L56" s="1"/>
  <c r="Z401" i="7"/>
  <c r="V401" i="19" s="1"/>
  <c r="AB247" i="6"/>
  <c r="Z328" i="7"/>
  <c r="AA328"/>
  <c r="W328" i="19" s="1"/>
  <c r="AB247" i="1"/>
  <c r="Z265"/>
  <c r="Z266"/>
  <c r="Y333" i="7"/>
  <c r="AB270" i="6"/>
  <c r="AB290" s="1"/>
  <c r="Z290"/>
  <c r="Z313"/>
  <c r="W7" i="8"/>
  <c r="W14"/>
  <c r="AA170" i="7"/>
  <c r="I34" i="17"/>
  <c r="K34" s="1"/>
  <c r="Y206" i="7"/>
  <c r="U206" i="19" s="1"/>
  <c r="I9" i="17"/>
  <c r="AA203" i="7"/>
  <c r="W203" i="19" s="1"/>
  <c r="I10" i="17"/>
  <c r="K10" s="1"/>
  <c r="Y318" i="7"/>
  <c r="U318" i="19" s="1"/>
  <c r="Z380" i="7"/>
  <c r="V380" i="19" s="1"/>
  <c r="I18" i="17"/>
  <c r="J46"/>
  <c r="L46" s="1"/>
  <c r="AB270" i="1"/>
  <c r="Z290"/>
  <c r="AA164" i="7"/>
  <c r="I32" i="17"/>
  <c r="AA176" i="7"/>
  <c r="I36" i="17"/>
  <c r="K36" s="1"/>
  <c r="AA198" i="7"/>
  <c r="W198" i="19" s="1"/>
  <c r="I12" i="17"/>
  <c r="K12" s="1"/>
  <c r="AA274" i="7"/>
  <c r="Y290"/>
  <c r="AA300"/>
  <c r="Y304"/>
  <c r="Z318"/>
  <c r="I46" i="17"/>
  <c r="K46" s="1"/>
  <c r="L87"/>
  <c r="Z218" i="1"/>
  <c r="Z304"/>
  <c r="Z329"/>
  <c r="Z342"/>
  <c r="Y388" i="7"/>
  <c r="U388" i="19" s="1"/>
  <c r="M8" i="8"/>
  <c r="M9" s="1"/>
  <c r="Q381" i="7"/>
  <c r="Z307"/>
  <c r="Z308"/>
  <c r="AB170" i="1"/>
  <c r="Z174"/>
  <c r="AB174" s="1"/>
  <c r="AB168"/>
  <c r="Z329" i="7"/>
  <c r="AB326"/>
  <c r="Z346"/>
  <c r="AB345"/>
  <c r="AB164" i="1"/>
  <c r="AA168"/>
  <c r="AA193" s="1"/>
  <c r="AB176"/>
  <c r="Z206"/>
  <c r="AB210"/>
  <c r="AB261"/>
  <c r="AB271"/>
  <c r="AB294"/>
  <c r="AB306"/>
  <c r="AB329"/>
  <c r="AB332"/>
  <c r="Z333"/>
  <c r="AB341"/>
  <c r="AB351"/>
  <c r="Z333" i="7"/>
  <c r="AB331"/>
  <c r="AB164" i="6"/>
  <c r="AB168" s="1"/>
  <c r="Z168"/>
  <c r="Z174"/>
  <c r="AB170"/>
  <c r="AB174" s="1"/>
  <c r="AB331" i="1"/>
  <c r="AB345"/>
  <c r="AA352"/>
  <c r="AB355"/>
  <c r="Z164" i="7"/>
  <c r="Y168"/>
  <c r="U168" i="19" s="1"/>
  <c r="Z170" i="7"/>
  <c r="Y174"/>
  <c r="U174" i="19" s="1"/>
  <c r="Z176" i="7"/>
  <c r="Y180"/>
  <c r="U180" i="19" s="1"/>
  <c r="Z197" i="7"/>
  <c r="V197" i="19" s="1"/>
  <c r="Z198" i="7"/>
  <c r="V198" i="19" s="1"/>
  <c r="Z200" i="7"/>
  <c r="Z201"/>
  <c r="Z203"/>
  <c r="V203" i="19" s="1"/>
  <c r="Z204" i="7"/>
  <c r="Z209"/>
  <c r="V209" i="19" s="1"/>
  <c r="Z210" i="7"/>
  <c r="Z211"/>
  <c r="Z214"/>
  <c r="Z215"/>
  <c r="Z216"/>
  <c r="Z247"/>
  <c r="V247" i="19" s="1"/>
  <c r="Z261" i="7"/>
  <c r="Z262"/>
  <c r="Z263"/>
  <c r="Z270"/>
  <c r="V270" i="19" s="1"/>
  <c r="Z271" i="7"/>
  <c r="Z272"/>
  <c r="Z274"/>
  <c r="Z275"/>
  <c r="Z276"/>
  <c r="Z283"/>
  <c r="Z284"/>
  <c r="Z285"/>
  <c r="Z287"/>
  <c r="Z288"/>
  <c r="Z289"/>
  <c r="Z293"/>
  <c r="V293" i="19" s="1"/>
  <c r="Z294" i="7"/>
  <c r="Z295"/>
  <c r="Z296"/>
  <c r="Z297"/>
  <c r="Z298"/>
  <c r="Z299"/>
  <c r="Z300"/>
  <c r="Z301"/>
  <c r="Z302"/>
  <c r="Z303"/>
  <c r="Z306"/>
  <c r="V306" i="19" s="1"/>
  <c r="AA310" i="7"/>
  <c r="W310" i="19" s="1"/>
  <c r="AA311" i="7"/>
  <c r="W311" i="19" s="1"/>
  <c r="AA312" i="7"/>
  <c r="W312" i="19" s="1"/>
  <c r="AA316" i="7"/>
  <c r="W316" i="19" s="1"/>
  <c r="AA326" i="7"/>
  <c r="W326" i="19" s="1"/>
  <c r="Y329" i="7"/>
  <c r="AA331"/>
  <c r="AA340"/>
  <c r="W340" i="19" s="1"/>
  <c r="AA341" i="7"/>
  <c r="W341" i="19" s="1"/>
  <c r="Y342" i="7"/>
  <c r="AA345"/>
  <c r="Y346"/>
  <c r="AB348"/>
  <c r="Z351"/>
  <c r="Z355"/>
  <c r="V355" i="19" s="1"/>
  <c r="Z368" i="7"/>
  <c r="Z372"/>
  <c r="Z381"/>
  <c r="AB392"/>
  <c r="X392" i="19" s="1"/>
  <c r="AA392" s="1"/>
  <c r="AB397" i="7"/>
  <c r="Z180" i="6"/>
  <c r="AB197"/>
  <c r="AB206" s="1"/>
  <c r="Z218"/>
  <c r="AB306"/>
  <c r="AB313" s="1"/>
  <c r="AB326"/>
  <c r="AB329" s="1"/>
  <c r="AB331"/>
  <c r="AB333" s="1"/>
  <c r="AB340"/>
  <c r="AB345"/>
  <c r="AB346" s="1"/>
  <c r="AB355"/>
  <c r="AB356" s="1"/>
  <c r="Z388"/>
  <c r="AB368" i="1"/>
  <c r="AA197" i="7"/>
  <c r="AA209"/>
  <c r="AA247"/>
  <c r="AA270"/>
  <c r="AA293"/>
  <c r="W293" i="19" s="1"/>
  <c r="AB316" i="7"/>
  <c r="AA348"/>
  <c r="AA355"/>
  <c r="AA368"/>
  <c r="W368" i="19" s="1"/>
  <c r="AA397" i="7"/>
  <c r="AB293" i="6"/>
  <c r="AB304" s="1"/>
  <c r="AB351"/>
  <c r="AB352" s="1"/>
  <c r="P345" i="7"/>
  <c r="J405"/>
  <c r="J405" i="19" s="1"/>
  <c r="J404" i="7"/>
  <c r="F209"/>
  <c r="J400" i="6"/>
  <c r="J401" s="1"/>
  <c r="J392"/>
  <c r="I355"/>
  <c r="J355"/>
  <c r="J351"/>
  <c r="J350"/>
  <c r="J349"/>
  <c r="J348"/>
  <c r="J345"/>
  <c r="I345"/>
  <c r="J339"/>
  <c r="I339"/>
  <c r="J332"/>
  <c r="I332"/>
  <c r="J331"/>
  <c r="I331"/>
  <c r="J328"/>
  <c r="I328"/>
  <c r="J326"/>
  <c r="I326"/>
  <c r="J165"/>
  <c r="I165"/>
  <c r="J171"/>
  <c r="I171"/>
  <c r="J177"/>
  <c r="I177"/>
  <c r="J203"/>
  <c r="I203"/>
  <c r="J201"/>
  <c r="I201"/>
  <c r="J200"/>
  <c r="I200"/>
  <c r="J197"/>
  <c r="I197"/>
  <c r="J211"/>
  <c r="I211"/>
  <c r="J210"/>
  <c r="I210"/>
  <c r="J209"/>
  <c r="I209"/>
  <c r="J216"/>
  <c r="I216"/>
  <c r="J215"/>
  <c r="I215"/>
  <c r="J214"/>
  <c r="I214"/>
  <c r="J247"/>
  <c r="I247"/>
  <c r="J263"/>
  <c r="I263"/>
  <c r="J262"/>
  <c r="I262"/>
  <c r="I261"/>
  <c r="J272"/>
  <c r="I272"/>
  <c r="J271"/>
  <c r="I271"/>
  <c r="J270"/>
  <c r="I270"/>
  <c r="J276"/>
  <c r="I276"/>
  <c r="J275"/>
  <c r="I275"/>
  <c r="J274"/>
  <c r="I274"/>
  <c r="J288"/>
  <c r="I288"/>
  <c r="J287"/>
  <c r="I287"/>
  <c r="J285"/>
  <c r="I285"/>
  <c r="J284"/>
  <c r="I284"/>
  <c r="J283"/>
  <c r="I283"/>
  <c r="J310"/>
  <c r="I310"/>
  <c r="J309"/>
  <c r="I309"/>
  <c r="I313" s="1"/>
  <c r="J306"/>
  <c r="I306"/>
  <c r="F313"/>
  <c r="J301"/>
  <c r="I301"/>
  <c r="I304" s="1"/>
  <c r="I300"/>
  <c r="J300"/>
  <c r="J297"/>
  <c r="I297"/>
  <c r="J296"/>
  <c r="I296"/>
  <c r="J295"/>
  <c r="I295"/>
  <c r="J294"/>
  <c r="I294"/>
  <c r="J293"/>
  <c r="I293"/>
  <c r="J316"/>
  <c r="I316"/>
  <c r="J400" i="1"/>
  <c r="J401" s="1"/>
  <c r="J392"/>
  <c r="J355"/>
  <c r="I355"/>
  <c r="J351"/>
  <c r="J350"/>
  <c r="J349"/>
  <c r="J348"/>
  <c r="J345"/>
  <c r="I345"/>
  <c r="J339"/>
  <c r="I339"/>
  <c r="J332"/>
  <c r="I332"/>
  <c r="J331"/>
  <c r="I331"/>
  <c r="J328"/>
  <c r="I328"/>
  <c r="J326"/>
  <c r="I326"/>
  <c r="J318"/>
  <c r="J316"/>
  <c r="I316"/>
  <c r="I318" s="1"/>
  <c r="F313"/>
  <c r="F304"/>
  <c r="J310"/>
  <c r="I310"/>
  <c r="J309"/>
  <c r="I309"/>
  <c r="I313" s="1"/>
  <c r="J306"/>
  <c r="I306"/>
  <c r="J301"/>
  <c r="I301"/>
  <c r="I304" s="1"/>
  <c r="J300"/>
  <c r="I300"/>
  <c r="J297"/>
  <c r="I297"/>
  <c r="J288"/>
  <c r="I288"/>
  <c r="J287"/>
  <c r="I287"/>
  <c r="J285"/>
  <c r="I285"/>
  <c r="J284"/>
  <c r="I284"/>
  <c r="J283"/>
  <c r="I283"/>
  <c r="J276"/>
  <c r="I276"/>
  <c r="J275"/>
  <c r="I275"/>
  <c r="J274"/>
  <c r="I274"/>
  <c r="I290" s="1"/>
  <c r="J272"/>
  <c r="I272"/>
  <c r="J271"/>
  <c r="I271"/>
  <c r="J270"/>
  <c r="I270"/>
  <c r="J263"/>
  <c r="I263"/>
  <c r="J262"/>
  <c r="I262"/>
  <c r="I261"/>
  <c r="I264" s="1"/>
  <c r="I265" s="1"/>
  <c r="I266" s="1"/>
  <c r="J247"/>
  <c r="I247"/>
  <c r="J216"/>
  <c r="I216"/>
  <c r="J215"/>
  <c r="I215"/>
  <c r="J214"/>
  <c r="I214"/>
  <c r="J211"/>
  <c r="I211"/>
  <c r="J210"/>
  <c r="I210"/>
  <c r="J209"/>
  <c r="I209"/>
  <c r="J204"/>
  <c r="I204"/>
  <c r="J203"/>
  <c r="I203"/>
  <c r="I200"/>
  <c r="J200"/>
  <c r="J201"/>
  <c r="I201"/>
  <c r="J197"/>
  <c r="J198"/>
  <c r="I198"/>
  <c r="I197"/>
  <c r="J177"/>
  <c r="I177"/>
  <c r="J171"/>
  <c r="I171"/>
  <c r="J165"/>
  <c r="I165"/>
  <c r="Q345"/>
  <c r="S405" i="7"/>
  <c r="Q405" i="19" s="1"/>
  <c r="S404" i="7"/>
  <c r="Q404" i="19" s="1"/>
  <c r="S400" i="7"/>
  <c r="R340"/>
  <c r="P340" i="19" s="1"/>
  <c r="Q316" i="7"/>
  <c r="O316" i="19" s="1"/>
  <c r="P316" i="7"/>
  <c r="N316" i="19" s="1"/>
  <c r="S395" i="6"/>
  <c r="R355"/>
  <c r="R356" s="1"/>
  <c r="P352"/>
  <c r="R351"/>
  <c r="S350"/>
  <c r="R350"/>
  <c r="S349"/>
  <c r="R349"/>
  <c r="S348"/>
  <c r="R348"/>
  <c r="R352" s="1"/>
  <c r="R345"/>
  <c r="R346" s="1"/>
  <c r="R341"/>
  <c r="R340"/>
  <c r="R342" s="1"/>
  <c r="R332"/>
  <c r="R331"/>
  <c r="S318"/>
  <c r="R318"/>
  <c r="P318"/>
  <c r="Q318"/>
  <c r="R328"/>
  <c r="R326"/>
  <c r="R312"/>
  <c r="R311"/>
  <c r="R310"/>
  <c r="R309"/>
  <c r="R308"/>
  <c r="R306"/>
  <c r="R303"/>
  <c r="S302"/>
  <c r="R302"/>
  <c r="R301"/>
  <c r="R300"/>
  <c r="R304" s="1"/>
  <c r="R299"/>
  <c r="R297"/>
  <c r="R296"/>
  <c r="R295"/>
  <c r="R294"/>
  <c r="R293"/>
  <c r="R289"/>
  <c r="R288"/>
  <c r="R287"/>
  <c r="R285"/>
  <c r="R284"/>
  <c r="R283"/>
  <c r="R276"/>
  <c r="R275"/>
  <c r="R274"/>
  <c r="R272"/>
  <c r="R271"/>
  <c r="R270"/>
  <c r="R263"/>
  <c r="R262"/>
  <c r="R261"/>
  <c r="R264" s="1"/>
  <c r="R265" s="1"/>
  <c r="R266" s="1"/>
  <c r="R247"/>
  <c r="R216"/>
  <c r="R215"/>
  <c r="R214"/>
  <c r="R211"/>
  <c r="R210"/>
  <c r="R209"/>
  <c r="R204"/>
  <c r="R203"/>
  <c r="R201"/>
  <c r="R200"/>
  <c r="R197"/>
  <c r="R176"/>
  <c r="R180" s="1"/>
  <c r="R170"/>
  <c r="R174" s="1"/>
  <c r="R168"/>
  <c r="R164"/>
  <c r="X15" i="8" l="1"/>
  <c r="Z332" i="19"/>
  <c r="AD332" i="7"/>
  <c r="Z176" i="19"/>
  <c r="AD176" i="7"/>
  <c r="Z270" i="19"/>
  <c r="AD270" i="7"/>
  <c r="Z318" i="19"/>
  <c r="AD318" i="7"/>
  <c r="AB356" i="1"/>
  <c r="Z355" i="19"/>
  <c r="AD355" i="7"/>
  <c r="Z174" i="19"/>
  <c r="AD174" i="7"/>
  <c r="AD247"/>
  <c r="Z247" i="19"/>
  <c r="Z368"/>
  <c r="AD368" i="7"/>
  <c r="AB333" i="1"/>
  <c r="Z331" i="19"/>
  <c r="AD331" i="7"/>
  <c r="AE331" s="1"/>
  <c r="AB342" i="1"/>
  <c r="AB313"/>
  <c r="Z306" i="19"/>
  <c r="AD306" i="7"/>
  <c r="AB218" i="1"/>
  <c r="Z210" i="19"/>
  <c r="AD210" i="7"/>
  <c r="Z164" i="19"/>
  <c r="AD164" i="7"/>
  <c r="AB193" i="1"/>
  <c r="Z168" i="19"/>
  <c r="AD168" i="7"/>
  <c r="Z206" i="19"/>
  <c r="AD206" i="7"/>
  <c r="W15" i="8"/>
  <c r="Y7"/>
  <c r="Y15" s="1"/>
  <c r="Z265" i="6"/>
  <c r="Z326" i="19"/>
  <c r="R333" i="6"/>
  <c r="Z342" i="7"/>
  <c r="X7" i="8"/>
  <c r="X19" s="1"/>
  <c r="Y265" i="7"/>
  <c r="Y266" s="1"/>
  <c r="AD326"/>
  <c r="AE326" s="1"/>
  <c r="Z271" i="19"/>
  <c r="AD271" i="7"/>
  <c r="Z170" i="19"/>
  <c r="AD170" i="7"/>
  <c r="Z372" i="19"/>
  <c r="AD372" i="7"/>
  <c r="J406"/>
  <c r="J406" i="19" s="1"/>
  <c r="J404"/>
  <c r="AB304" i="1"/>
  <c r="Z294" i="19"/>
  <c r="AD294" i="7"/>
  <c r="AB346" i="1"/>
  <c r="Z345" i="19"/>
  <c r="AD345" i="7"/>
  <c r="AB352" i="1"/>
  <c r="Z351" i="19"/>
  <c r="AD351" i="7"/>
  <c r="AD329"/>
  <c r="Z329" i="19"/>
  <c r="Z261"/>
  <c r="AD261" i="7"/>
  <c r="AB264" i="1"/>
  <c r="Z340" i="19"/>
  <c r="AD340" i="7"/>
  <c r="I264" i="6"/>
  <c r="I265" s="1"/>
  <c r="I266" s="1"/>
  <c r="AB340" i="7"/>
  <c r="Z193" i="1"/>
  <c r="Z402" s="1"/>
  <c r="Z407" s="1"/>
  <c r="Z293" i="19"/>
  <c r="Z197"/>
  <c r="M30" i="18"/>
  <c r="Q400" i="19"/>
  <c r="F209"/>
  <c r="AA401" i="7"/>
  <c r="W401" i="19" s="1"/>
  <c r="W397"/>
  <c r="AA356" i="7"/>
  <c r="W355" i="19"/>
  <c r="X316"/>
  <c r="AA316" s="1"/>
  <c r="AE316" i="7"/>
  <c r="W270" i="19"/>
  <c r="AA218" i="7"/>
  <c r="W218" i="19" s="1"/>
  <c r="W209"/>
  <c r="AB372" i="7"/>
  <c r="V372" i="19"/>
  <c r="X348"/>
  <c r="AA348" s="1"/>
  <c r="AE348" i="7"/>
  <c r="AA346"/>
  <c r="W345" i="19"/>
  <c r="AA333" i="7"/>
  <c r="W331" i="19"/>
  <c r="AB303" i="7"/>
  <c r="V303" i="19"/>
  <c r="AB301" i="7"/>
  <c r="V301" i="19"/>
  <c r="AB299" i="7"/>
  <c r="V299" i="19"/>
  <c r="AB297" i="7"/>
  <c r="V297" i="19"/>
  <c r="AB295" i="7"/>
  <c r="V295" i="19"/>
  <c r="AB288" i="7"/>
  <c r="V288" i="19"/>
  <c r="AB285" i="7"/>
  <c r="V285" i="19"/>
  <c r="AB283" i="7"/>
  <c r="V283" i="19"/>
  <c r="AB275" i="7"/>
  <c r="V275" i="19"/>
  <c r="AB272" i="7"/>
  <c r="V272" i="19"/>
  <c r="AB262" i="7"/>
  <c r="V262" i="19"/>
  <c r="AB215" i="7"/>
  <c r="V215" i="19"/>
  <c r="AB211" i="7"/>
  <c r="V211" i="19"/>
  <c r="AB200" i="7"/>
  <c r="V200" i="19"/>
  <c r="J36" i="17"/>
  <c r="L36" s="1"/>
  <c r="V176" i="19"/>
  <c r="J34" i="17"/>
  <c r="L34" s="1"/>
  <c r="V170" i="19"/>
  <c r="J32" i="17"/>
  <c r="V164" i="19"/>
  <c r="AB333" i="7"/>
  <c r="X331" i="19"/>
  <c r="AA331" s="1"/>
  <c r="AB346" i="7"/>
  <c r="P11" i="18" s="1"/>
  <c r="X345" i="19"/>
  <c r="AA345" s="1"/>
  <c r="AE345" i="7"/>
  <c r="AB342"/>
  <c r="X340" i="19"/>
  <c r="AA340" s="1"/>
  <c r="AE340" i="7"/>
  <c r="X326" i="19"/>
  <c r="AB308" i="7"/>
  <c r="V308" i="19"/>
  <c r="S381" i="7"/>
  <c r="Q381" i="19" s="1"/>
  <c r="O381"/>
  <c r="I44" i="17"/>
  <c r="K44" s="1"/>
  <c r="U304" i="19"/>
  <c r="I42" i="17"/>
  <c r="K42" s="1"/>
  <c r="U290" i="19"/>
  <c r="AB328" i="7"/>
  <c r="V328" i="19"/>
  <c r="I57" i="17"/>
  <c r="K57" s="1"/>
  <c r="U356" i="19"/>
  <c r="X350"/>
  <c r="AA350" s="1"/>
  <c r="AE350" i="7"/>
  <c r="X349" i="19"/>
  <c r="AA349" s="1"/>
  <c r="AE349" i="7"/>
  <c r="AB311"/>
  <c r="V311" i="19"/>
  <c r="W261"/>
  <c r="AA264" i="7"/>
  <c r="W264" i="19" s="1"/>
  <c r="Q345" i="7"/>
  <c r="O345" i="19" s="1"/>
  <c r="N345"/>
  <c r="AA352" i="7"/>
  <c r="W348" i="19"/>
  <c r="W247"/>
  <c r="AA265" i="7"/>
  <c r="AA206"/>
  <c r="W206" i="19" s="1"/>
  <c r="W197"/>
  <c r="X397"/>
  <c r="AA397" s="1"/>
  <c r="AE397" i="7"/>
  <c r="AB381"/>
  <c r="V381" i="19"/>
  <c r="J66" i="17"/>
  <c r="L66" s="1"/>
  <c r="V368" i="19"/>
  <c r="AB351" i="7"/>
  <c r="V351" i="19"/>
  <c r="I16" i="17"/>
  <c r="K16" s="1"/>
  <c r="U346" i="19"/>
  <c r="I19" i="17"/>
  <c r="K19" s="1"/>
  <c r="U342" i="19"/>
  <c r="I50" i="17"/>
  <c r="K50" s="1"/>
  <c r="U329" i="19"/>
  <c r="AB302" i="7"/>
  <c r="V302" i="19"/>
  <c r="AB300" i="7"/>
  <c r="V300" i="19"/>
  <c r="AB298" i="7"/>
  <c r="V298" i="19"/>
  <c r="AB296" i="7"/>
  <c r="V296" i="19"/>
  <c r="AB294" i="7"/>
  <c r="V294" i="19"/>
  <c r="AB289" i="7"/>
  <c r="V289" i="19"/>
  <c r="AB287" i="7"/>
  <c r="V287" i="19"/>
  <c r="AB284" i="7"/>
  <c r="V284" i="19"/>
  <c r="AB276" i="7"/>
  <c r="V276" i="19"/>
  <c r="AB274" i="7"/>
  <c r="V274" i="19"/>
  <c r="AB271" i="7"/>
  <c r="V271" i="19"/>
  <c r="AB263" i="7"/>
  <c r="V263" i="19"/>
  <c r="AB261" i="7"/>
  <c r="V261" i="19"/>
  <c r="Z264" i="7"/>
  <c r="V264" i="19" s="1"/>
  <c r="AB216" i="7"/>
  <c r="V216" i="19"/>
  <c r="AB214" i="7"/>
  <c r="V214" i="19"/>
  <c r="AB210" i="7"/>
  <c r="V210" i="19"/>
  <c r="AB204" i="7"/>
  <c r="V204" i="19"/>
  <c r="AB201" i="7"/>
  <c r="V201" i="19"/>
  <c r="J17" i="17"/>
  <c r="L17" s="1"/>
  <c r="V333" i="19"/>
  <c r="J16" i="17"/>
  <c r="L16" s="1"/>
  <c r="V346" i="19"/>
  <c r="J19" i="17"/>
  <c r="L19" s="1"/>
  <c r="V342" i="19"/>
  <c r="J50" i="17"/>
  <c r="L50" s="1"/>
  <c r="V329" i="19"/>
  <c r="AB307" i="7"/>
  <c r="V307" i="19"/>
  <c r="J47" i="17"/>
  <c r="L47" s="1"/>
  <c r="V318" i="19"/>
  <c r="AA304" i="7"/>
  <c r="W300" i="19"/>
  <c r="AA290" i="7"/>
  <c r="W8" i="8" s="1"/>
  <c r="W9" s="1"/>
  <c r="W274" i="19"/>
  <c r="AA180" i="7"/>
  <c r="W180" i="19" s="1"/>
  <c r="W176"/>
  <c r="AA168" i="7"/>
  <c r="W164" i="19"/>
  <c r="AA174" i="7"/>
  <c r="W174" i="19" s="1"/>
  <c r="W170"/>
  <c r="I17" i="17"/>
  <c r="K17" s="1"/>
  <c r="U333" i="19"/>
  <c r="Y405" i="7"/>
  <c r="J21" i="17"/>
  <c r="L21" s="1"/>
  <c r="L85" s="1"/>
  <c r="V395" i="19"/>
  <c r="X400"/>
  <c r="AA400" s="1"/>
  <c r="AE400" i="7"/>
  <c r="C29" i="14"/>
  <c r="P30" i="18"/>
  <c r="I13" i="17"/>
  <c r="K13" s="1"/>
  <c r="U218" i="19"/>
  <c r="X332"/>
  <c r="AE332" i="7"/>
  <c r="X399" i="19"/>
  <c r="AA399" s="1"/>
  <c r="AE399" i="7"/>
  <c r="X398" i="19"/>
  <c r="AA398" s="1"/>
  <c r="AE398" i="7"/>
  <c r="X341" i="19"/>
  <c r="AB312" i="7"/>
  <c r="V312" i="19"/>
  <c r="AB310" i="7"/>
  <c r="V310" i="19"/>
  <c r="X309"/>
  <c r="AA309" s="1"/>
  <c r="AE309" i="7"/>
  <c r="R193" i="6"/>
  <c r="AB395" i="7"/>
  <c r="X395" i="19" s="1"/>
  <c r="AA395" s="1"/>
  <c r="AE392" i="7"/>
  <c r="M28" i="18"/>
  <c r="S406" i="7"/>
  <c r="Q406" i="19" s="1"/>
  <c r="AB401" i="7"/>
  <c r="C15" i="14"/>
  <c r="R290" i="6"/>
  <c r="R329"/>
  <c r="AB266"/>
  <c r="AB265"/>
  <c r="AB265" i="1"/>
  <c r="AB266"/>
  <c r="P14" i="18"/>
  <c r="C34" i="14"/>
  <c r="I47" i="17"/>
  <c r="K47" s="1"/>
  <c r="R206" i="6"/>
  <c r="I290"/>
  <c r="R218"/>
  <c r="S316" i="7"/>
  <c r="Q316" i="19" s="1"/>
  <c r="Y8" i="8"/>
  <c r="Y9" s="1"/>
  <c r="O6" i="18"/>
  <c r="P23"/>
  <c r="AB203" i="7"/>
  <c r="J10" i="17"/>
  <c r="L10" s="1"/>
  <c r="L32"/>
  <c r="K32"/>
  <c r="Z290" i="7"/>
  <c r="J9" i="17"/>
  <c r="J18"/>
  <c r="P318" i="7"/>
  <c r="O23" i="18"/>
  <c r="AB318" i="7"/>
  <c r="AA318"/>
  <c r="W318" i="19" s="1"/>
  <c r="AB198" i="7"/>
  <c r="J12" i="17"/>
  <c r="L12" s="1"/>
  <c r="L86"/>
  <c r="I23"/>
  <c r="K9"/>
  <c r="AB290" i="1"/>
  <c r="Q318" i="7"/>
  <c r="O318" i="19" s="1"/>
  <c r="R316" i="7"/>
  <c r="P316" i="19" s="1"/>
  <c r="Z356" i="7"/>
  <c r="AB355"/>
  <c r="Z313"/>
  <c r="AB306"/>
  <c r="Y193"/>
  <c r="Z193" i="6"/>
  <c r="Z388" i="7"/>
  <c r="V388" i="19" s="1"/>
  <c r="AB368" i="7"/>
  <c r="Z304"/>
  <c r="V304" i="19" s="1"/>
  <c r="AB293" i="7"/>
  <c r="AB270"/>
  <c r="AB247"/>
  <c r="Z218"/>
  <c r="AB209"/>
  <c r="Z206"/>
  <c r="V206" i="19" s="1"/>
  <c r="AB197" i="7"/>
  <c r="Z180"/>
  <c r="V180" i="19" s="1"/>
  <c r="AB176" i="7"/>
  <c r="Z174"/>
  <c r="V174" i="19" s="1"/>
  <c r="AB170" i="7"/>
  <c r="Z168"/>
  <c r="AB164"/>
  <c r="AB352"/>
  <c r="AA342"/>
  <c r="AA329"/>
  <c r="AB193" i="6"/>
  <c r="Z352" i="7"/>
  <c r="S395" i="1"/>
  <c r="AD265" i="7" l="1"/>
  <c r="Z265" i="19"/>
  <c r="Z193"/>
  <c r="AD193" i="7"/>
  <c r="Z313" i="19"/>
  <c r="AD313" i="7"/>
  <c r="Z346" i="19"/>
  <c r="AD346" i="7"/>
  <c r="Z264" i="19"/>
  <c r="AD264" i="7"/>
  <c r="Z218" i="19"/>
  <c r="AD218" i="7"/>
  <c r="X8" i="8"/>
  <c r="X9" s="1"/>
  <c r="C28" i="14"/>
  <c r="O7" i="18"/>
  <c r="Z266" i="7"/>
  <c r="U265" i="19"/>
  <c r="Z352"/>
  <c r="AD352" i="7"/>
  <c r="AD266"/>
  <c r="Z266" i="19"/>
  <c r="Z356"/>
  <c r="AD356" i="7"/>
  <c r="Z290" i="19"/>
  <c r="AD290" i="7"/>
  <c r="Z304" i="19"/>
  <c r="AD304" i="7"/>
  <c r="Z333" i="19"/>
  <c r="AD333" i="7"/>
  <c r="Z265"/>
  <c r="V265" i="19" s="1"/>
  <c r="AA332"/>
  <c r="AA326"/>
  <c r="O26" i="18"/>
  <c r="W329" i="19"/>
  <c r="Z193" i="7"/>
  <c r="V193" i="19" s="1"/>
  <c r="V168"/>
  <c r="J13" i="17"/>
  <c r="L13" s="1"/>
  <c r="V218" i="19"/>
  <c r="AB304" i="7"/>
  <c r="C17" i="14" s="1"/>
  <c r="X293" i="19"/>
  <c r="AA293" s="1"/>
  <c r="AE293" i="7"/>
  <c r="AB313"/>
  <c r="X306" i="19"/>
  <c r="AA306" s="1"/>
  <c r="AE306" i="7"/>
  <c r="X310" i="19"/>
  <c r="AA310" s="1"/>
  <c r="AE310" i="7"/>
  <c r="X312" i="19"/>
  <c r="AA312" s="1"/>
  <c r="AE312" i="7"/>
  <c r="U266" i="19"/>
  <c r="I60" i="17"/>
  <c r="X261" i="19"/>
  <c r="AA261" s="1"/>
  <c r="AE261" i="7"/>
  <c r="AB264"/>
  <c r="X263" i="19"/>
  <c r="AA263" s="1"/>
  <c r="AE263" i="7"/>
  <c r="X271" i="19"/>
  <c r="AA271" s="1"/>
  <c r="AE271" i="7"/>
  <c r="X274" i="19"/>
  <c r="AA274" s="1"/>
  <c r="AE274" i="7"/>
  <c r="X276" i="19"/>
  <c r="AA276" s="1"/>
  <c r="AE276" i="7"/>
  <c r="X284" i="19"/>
  <c r="AA284" s="1"/>
  <c r="AE284" i="7"/>
  <c r="X287" i="19"/>
  <c r="AA287" s="1"/>
  <c r="AE287" i="7"/>
  <c r="X289" i="19"/>
  <c r="AA289" s="1"/>
  <c r="AE289" i="7"/>
  <c r="X294" i="19"/>
  <c r="AA294" s="1"/>
  <c r="AE294" i="7"/>
  <c r="X296" i="19"/>
  <c r="AA296" s="1"/>
  <c r="AE296" i="7"/>
  <c r="X298" i="19"/>
  <c r="AA298" s="1"/>
  <c r="AE298" i="7"/>
  <c r="X300" i="19"/>
  <c r="AA300" s="1"/>
  <c r="AE300" i="7"/>
  <c r="X302" i="19"/>
  <c r="AA302" s="1"/>
  <c r="AE302" i="7"/>
  <c r="X351" i="19"/>
  <c r="AA351" s="1"/>
  <c r="AE351" i="7"/>
  <c r="X381" i="19"/>
  <c r="AA381" s="1"/>
  <c r="AE381" i="7"/>
  <c r="X311" i="19"/>
  <c r="AA311" s="1"/>
  <c r="AE311" i="7"/>
  <c r="X328" i="19"/>
  <c r="AA328" s="1"/>
  <c r="AE328" i="7"/>
  <c r="X308" i="19"/>
  <c r="AA308" s="1"/>
  <c r="AE308" i="7"/>
  <c r="X342" i="19"/>
  <c r="P12" i="18"/>
  <c r="X333" i="19"/>
  <c r="AA333" s="1"/>
  <c r="AE333" i="7"/>
  <c r="C21" i="14"/>
  <c r="X200" i="19"/>
  <c r="AA200" s="1"/>
  <c r="AE200" i="7"/>
  <c r="X211" i="19"/>
  <c r="AA211" s="1"/>
  <c r="AE211" i="7"/>
  <c r="X215" i="19"/>
  <c r="AA215" s="1"/>
  <c r="AE215" i="7"/>
  <c r="X262" i="19"/>
  <c r="AA262" s="1"/>
  <c r="AE262" i="7"/>
  <c r="X272" i="19"/>
  <c r="AA272" s="1"/>
  <c r="AE272" i="7"/>
  <c r="X275" i="19"/>
  <c r="AA275" s="1"/>
  <c r="AE275" i="7"/>
  <c r="X283" i="19"/>
  <c r="AA283" s="1"/>
  <c r="AE283" i="7"/>
  <c r="X285" i="19"/>
  <c r="AA285" s="1"/>
  <c r="AE285" i="7"/>
  <c r="X288" i="19"/>
  <c r="AA288" s="1"/>
  <c r="AE288" i="7"/>
  <c r="X295" i="19"/>
  <c r="AA295" s="1"/>
  <c r="AE295" i="7"/>
  <c r="X297" i="19"/>
  <c r="AA297" s="1"/>
  <c r="AE297" i="7"/>
  <c r="X299" i="19"/>
  <c r="AA299" s="1"/>
  <c r="AE299" i="7"/>
  <c r="X301" i="19"/>
  <c r="AA301" s="1"/>
  <c r="AE301" i="7"/>
  <c r="X303" i="19"/>
  <c r="AA303" s="1"/>
  <c r="AE303" i="7"/>
  <c r="O12" i="18"/>
  <c r="W333" i="19"/>
  <c r="O11" i="18"/>
  <c r="W346" i="19"/>
  <c r="X372"/>
  <c r="AA372" s="1"/>
  <c r="AE372" i="7"/>
  <c r="O31" i="18"/>
  <c r="W356" i="19"/>
  <c r="J54" i="17"/>
  <c r="L54" s="1"/>
  <c r="V352" i="19"/>
  <c r="P29" i="18"/>
  <c r="X352" i="19"/>
  <c r="AA352" s="1"/>
  <c r="AE352" i="7"/>
  <c r="C23" i="14"/>
  <c r="X368" i="19"/>
  <c r="AA368" s="1"/>
  <c r="AE368" i="7"/>
  <c r="AB356"/>
  <c r="X355" i="19"/>
  <c r="AA355" s="1"/>
  <c r="AE355" i="7"/>
  <c r="J42" i="17"/>
  <c r="L42" s="1"/>
  <c r="V290" i="19"/>
  <c r="X203"/>
  <c r="AA203" s="1"/>
  <c r="AE203" i="7"/>
  <c r="O14" i="18"/>
  <c r="W342" i="19"/>
  <c r="AB168" i="7"/>
  <c r="X164" i="19"/>
  <c r="AA164" s="1"/>
  <c r="AE164" i="7"/>
  <c r="AB174"/>
  <c r="X170" i="19"/>
  <c r="AA170" s="1"/>
  <c r="AE170" i="7"/>
  <c r="AB180"/>
  <c r="X176" i="19"/>
  <c r="AA176" s="1"/>
  <c r="AE176" i="7"/>
  <c r="AB206"/>
  <c r="X197" i="19"/>
  <c r="AA197" s="1"/>
  <c r="AE197" i="7"/>
  <c r="AB218"/>
  <c r="X209" i="19"/>
  <c r="AA209" s="1"/>
  <c r="AE209" i="7"/>
  <c r="AE247"/>
  <c r="X247" i="19"/>
  <c r="AA247" s="1"/>
  <c r="AB290" i="7"/>
  <c r="P20" i="18" s="1"/>
  <c r="X270" i="19"/>
  <c r="AA270" s="1"/>
  <c r="AE270" i="7"/>
  <c r="Y402"/>
  <c r="U193" i="19"/>
  <c r="J45" i="17"/>
  <c r="L45" s="1"/>
  <c r="V313" i="19"/>
  <c r="J57" i="17"/>
  <c r="L57" s="1"/>
  <c r="V356" i="19"/>
  <c r="X198"/>
  <c r="AA198" s="1"/>
  <c r="AE198" i="7"/>
  <c r="X318" i="19"/>
  <c r="AA318" s="1"/>
  <c r="AE318" i="7"/>
  <c r="D47" i="17"/>
  <c r="F47" s="1"/>
  <c r="N318" i="19"/>
  <c r="X401"/>
  <c r="AA401" s="1"/>
  <c r="AE401" i="7"/>
  <c r="U405" i="19"/>
  <c r="AA405" i="7"/>
  <c r="Z405"/>
  <c r="Y406"/>
  <c r="U406" i="19" s="1"/>
  <c r="W168"/>
  <c r="AA193" i="7"/>
  <c r="O20" i="18"/>
  <c r="W290" i="19"/>
  <c r="O21" i="18"/>
  <c r="W304" i="19"/>
  <c r="X307"/>
  <c r="AA307" s="1"/>
  <c r="AE307" i="7"/>
  <c r="X201" i="19"/>
  <c r="AA201" s="1"/>
  <c r="AE201" i="7"/>
  <c r="X204" i="19"/>
  <c r="AA204" s="1"/>
  <c r="AE204" i="7"/>
  <c r="X210" i="19"/>
  <c r="AA210" s="1"/>
  <c r="AE210" i="7"/>
  <c r="X214" i="19"/>
  <c r="AA214" s="1"/>
  <c r="AE214" i="7"/>
  <c r="X216" i="19"/>
  <c r="AA216" s="1"/>
  <c r="AE216" i="7"/>
  <c r="AA266"/>
  <c r="W265" i="19"/>
  <c r="O29" i="18"/>
  <c r="W352" i="19"/>
  <c r="X346"/>
  <c r="AA346" s="1"/>
  <c r="AE346" i="7"/>
  <c r="AB329"/>
  <c r="P15" i="18"/>
  <c r="C36" i="14"/>
  <c r="C37" s="1"/>
  <c r="AE395" i="7"/>
  <c r="AB265"/>
  <c r="AB266"/>
  <c r="E47" i="17"/>
  <c r="G47" s="1"/>
  <c r="P24" i="18"/>
  <c r="C25" i="14"/>
  <c r="O24" i="18"/>
  <c r="K58" i="17"/>
  <c r="I58"/>
  <c r="P22" i="18"/>
  <c r="C18" i="14"/>
  <c r="J44" i="17"/>
  <c r="L44" s="1"/>
  <c r="P21" i="18"/>
  <c r="R318" i="7"/>
  <c r="P318" i="19" s="1"/>
  <c r="J23" i="17"/>
  <c r="L9"/>
  <c r="S318" i="7"/>
  <c r="Q318" i="19" s="1"/>
  <c r="O16" i="18"/>
  <c r="R355" i="1"/>
  <c r="R356" s="1"/>
  <c r="P352"/>
  <c r="R351"/>
  <c r="S350"/>
  <c r="R350"/>
  <c r="S349"/>
  <c r="R349"/>
  <c r="S348"/>
  <c r="R348"/>
  <c r="S345"/>
  <c r="S346" s="1"/>
  <c r="R345"/>
  <c r="R346" s="1"/>
  <c r="R341"/>
  <c r="R342" s="1"/>
  <c r="R332"/>
  <c r="R331"/>
  <c r="R328"/>
  <c r="R326"/>
  <c r="S316"/>
  <c r="S318" s="1"/>
  <c r="R316"/>
  <c r="R318" s="1"/>
  <c r="R312"/>
  <c r="S311"/>
  <c r="R311"/>
  <c r="R310"/>
  <c r="R309"/>
  <c r="S308"/>
  <c r="R308"/>
  <c r="S307"/>
  <c r="R307"/>
  <c r="R306"/>
  <c r="R303"/>
  <c r="R302"/>
  <c r="R301"/>
  <c r="R300"/>
  <c r="R304" s="1"/>
  <c r="R299"/>
  <c r="R298"/>
  <c r="R297"/>
  <c r="R296"/>
  <c r="R295"/>
  <c r="R294"/>
  <c r="R293"/>
  <c r="R285"/>
  <c r="R284"/>
  <c r="R283"/>
  <c r="R289"/>
  <c r="R288"/>
  <c r="R287"/>
  <c r="R276"/>
  <c r="R275"/>
  <c r="R274"/>
  <c r="R272"/>
  <c r="R271"/>
  <c r="R270"/>
  <c r="R262"/>
  <c r="R263"/>
  <c r="R261"/>
  <c r="R247"/>
  <c r="R216"/>
  <c r="R215"/>
  <c r="R214"/>
  <c r="R211"/>
  <c r="R210"/>
  <c r="R209"/>
  <c r="R204"/>
  <c r="R203"/>
  <c r="R201"/>
  <c r="R200"/>
  <c r="R198"/>
  <c r="R197"/>
  <c r="R206" s="1"/>
  <c r="R176"/>
  <c r="R170"/>
  <c r="R164"/>
  <c r="E200" i="7"/>
  <c r="V266" i="19" l="1"/>
  <c r="J60" i="17"/>
  <c r="R264" i="1"/>
  <c r="R265" s="1"/>
  <c r="R266" s="1"/>
  <c r="R333"/>
  <c r="Z402" i="7"/>
  <c r="C16" i="14"/>
  <c r="R352" i="1"/>
  <c r="E200" i="19"/>
  <c r="V402"/>
  <c r="C12" i="14"/>
  <c r="X266" i="19"/>
  <c r="AA266" s="1"/>
  <c r="O19" i="18"/>
  <c r="W193" i="19"/>
  <c r="W405"/>
  <c r="AA406" i="7"/>
  <c r="W406" i="19" s="1"/>
  <c r="X290"/>
  <c r="AA290" s="1"/>
  <c r="AE290" i="7"/>
  <c r="P6" i="18"/>
  <c r="X206" i="19"/>
  <c r="AA206" s="1"/>
  <c r="AE206" i="7"/>
  <c r="C13" i="14"/>
  <c r="X174" i="19"/>
  <c r="AA174" s="1"/>
  <c r="AE174" i="7"/>
  <c r="P31" i="18"/>
  <c r="X356" i="19"/>
  <c r="AA356" s="1"/>
  <c r="AE356" i="7"/>
  <c r="C30" i="14"/>
  <c r="C31" s="1"/>
  <c r="X264" i="19"/>
  <c r="AA264" s="1"/>
  <c r="AE264" i="7"/>
  <c r="X304" i="19"/>
  <c r="AA304" s="1"/>
  <c r="AE304" i="7"/>
  <c r="O32" i="18"/>
  <c r="AE265" i="7"/>
  <c r="X265" i="19"/>
  <c r="AA265" s="1"/>
  <c r="X329"/>
  <c r="AA329" s="1"/>
  <c r="C20" i="14"/>
  <c r="AE329" i="7"/>
  <c r="P26" i="18"/>
  <c r="W266" i="19"/>
  <c r="O34" i="18"/>
  <c r="V405" i="19"/>
  <c r="Z406" i="7"/>
  <c r="V406" i="19" s="1"/>
  <c r="J52" i="17"/>
  <c r="L52" s="1"/>
  <c r="AB405" i="7"/>
  <c r="Y407"/>
  <c r="U402" i="19"/>
  <c r="P7" i="18"/>
  <c r="P16" s="1"/>
  <c r="X218" i="19"/>
  <c r="AA218" s="1"/>
  <c r="AE218" i="7"/>
  <c r="C8" i="14"/>
  <c r="C10" s="1"/>
  <c r="X180" i="19"/>
  <c r="AA180" s="1"/>
  <c r="AE180" i="7"/>
  <c r="AB193"/>
  <c r="X168" i="19"/>
  <c r="AA168" s="1"/>
  <c r="AE168" i="7"/>
  <c r="I79" i="17"/>
  <c r="I80" s="1"/>
  <c r="K60"/>
  <c r="X313" i="19"/>
  <c r="AA313" s="1"/>
  <c r="AE313" i="7"/>
  <c r="L58" i="17"/>
  <c r="D16" i="12" s="1"/>
  <c r="AE266" i="7"/>
  <c r="R290" i="1"/>
  <c r="R329"/>
  <c r="P34" i="18"/>
  <c r="M24"/>
  <c r="L24"/>
  <c r="J58" i="17"/>
  <c r="R218" i="1"/>
  <c r="Q400" i="7"/>
  <c r="P289"/>
  <c r="F397"/>
  <c r="F397" i="19" s="1"/>
  <c r="F214" i="7"/>
  <c r="F216"/>
  <c r="F16" i="12" l="1"/>
  <c r="E16"/>
  <c r="G16" s="1"/>
  <c r="J79" i="17"/>
  <c r="J80" s="1"/>
  <c r="L60"/>
  <c r="F214" i="19"/>
  <c r="R289" i="7"/>
  <c r="P289" i="19" s="1"/>
  <c r="N289"/>
  <c r="AB406" i="7"/>
  <c r="X405" i="19"/>
  <c r="AA405" s="1"/>
  <c r="AE405" i="7"/>
  <c r="P28" i="18"/>
  <c r="C22" i="14"/>
  <c r="Z407" i="7"/>
  <c r="F216" i="19"/>
  <c r="E56" i="17"/>
  <c r="G56" s="1"/>
  <c r="O400" i="19"/>
  <c r="X193"/>
  <c r="AA193" s="1"/>
  <c r="AE193" i="7"/>
  <c r="P19" i="18"/>
  <c r="P32" s="1"/>
  <c r="C14" i="14"/>
  <c r="C26" s="1"/>
  <c r="U407" i="19"/>
  <c r="I82" i="17"/>
  <c r="I83" s="1"/>
  <c r="J23" i="18"/>
  <c r="P348" i="7"/>
  <c r="Q348"/>
  <c r="Q349"/>
  <c r="O349" i="19" s="1"/>
  <c r="P349" i="7"/>
  <c r="P351"/>
  <c r="O397" i="6"/>
  <c r="O399" i="1"/>
  <c r="O397"/>
  <c r="Q289" i="7"/>
  <c r="Q289" i="6"/>
  <c r="S289" s="1"/>
  <c r="Q289" i="1"/>
  <c r="S289" s="1"/>
  <c r="S351" i="6"/>
  <c r="S352" s="1"/>
  <c r="Q350" i="7"/>
  <c r="P380"/>
  <c r="N380" i="19" s="1"/>
  <c r="P372" i="7"/>
  <c r="N372" i="19" s="1"/>
  <c r="P350" i="7"/>
  <c r="F351"/>
  <c r="F350"/>
  <c r="F349"/>
  <c r="F348"/>
  <c r="F352" i="6"/>
  <c r="F352" i="1"/>
  <c r="Q392" i="7"/>
  <c r="O392" i="19" s="1"/>
  <c r="Q395" i="6"/>
  <c r="Q395" i="1"/>
  <c r="E345" i="7"/>
  <c r="F346" i="6"/>
  <c r="E346"/>
  <c r="F346" i="1"/>
  <c r="E346"/>
  <c r="E345" i="19" l="1"/>
  <c r="F349"/>
  <c r="F351"/>
  <c r="S350" i="7"/>
  <c r="Q350" i="19" s="1"/>
  <c r="O350"/>
  <c r="S289" i="7"/>
  <c r="Q289" i="19" s="1"/>
  <c r="O289"/>
  <c r="R351" i="7"/>
  <c r="P351" i="19" s="1"/>
  <c r="N351"/>
  <c r="R348" i="7"/>
  <c r="P348" i="19" s="1"/>
  <c r="N348"/>
  <c r="X406"/>
  <c r="AA406" s="1"/>
  <c r="AC527" i="7"/>
  <c r="AE406"/>
  <c r="F348" i="19"/>
  <c r="F350"/>
  <c r="R350" i="7"/>
  <c r="P350" i="19" s="1"/>
  <c r="N350"/>
  <c r="R349" i="7"/>
  <c r="P349" i="19" s="1"/>
  <c r="N349"/>
  <c r="S348" i="7"/>
  <c r="Q348" i="19" s="1"/>
  <c r="O348"/>
  <c r="V407"/>
  <c r="G5" i="11"/>
  <c r="G7" s="1"/>
  <c r="J82" i="17"/>
  <c r="J83" s="1"/>
  <c r="G9" i="11"/>
  <c r="D18" i="17"/>
  <c r="Q352" i="6"/>
  <c r="Q352" i="1"/>
  <c r="S351"/>
  <c r="S352" s="1"/>
  <c r="O349" i="7"/>
  <c r="M349" i="19" s="1"/>
  <c r="S349" i="7"/>
  <c r="Q349" i="19" s="1"/>
  <c r="S351" i="7"/>
  <c r="Q351" i="19" s="1"/>
  <c r="Q395" i="7"/>
  <c r="S392"/>
  <c r="Q352"/>
  <c r="O352" i="19" s="1"/>
  <c r="O348" i="7"/>
  <c r="M348" i="19" s="1"/>
  <c r="O350" i="7"/>
  <c r="M350" i="19" s="1"/>
  <c r="F352" i="7"/>
  <c r="F352" i="19" s="1"/>
  <c r="P352" i="7"/>
  <c r="G304" i="1"/>
  <c r="G304" i="6"/>
  <c r="R352" i="7" l="1"/>
  <c r="E21" i="17"/>
  <c r="G21" s="1"/>
  <c r="O395" i="19"/>
  <c r="G10" i="11"/>
  <c r="D54" i="17"/>
  <c r="F54" s="1"/>
  <c r="N352" i="19"/>
  <c r="S395" i="7"/>
  <c r="Q392" i="19"/>
  <c r="L29" i="18"/>
  <c r="P352" i="19"/>
  <c r="J29" i="18"/>
  <c r="I50" i="16"/>
  <c r="E54" i="17"/>
  <c r="G54" s="1"/>
  <c r="S352" i="7"/>
  <c r="F392"/>
  <c r="F392" i="19" s="1"/>
  <c r="F395" i="1"/>
  <c r="F400" i="7"/>
  <c r="F400" i="19" s="1"/>
  <c r="F329" i="1"/>
  <c r="E329"/>
  <c r="F318" i="6"/>
  <c r="E318"/>
  <c r="F318" i="1"/>
  <c r="E318"/>
  <c r="C209" i="7"/>
  <c r="C209" i="19" s="1"/>
  <c r="E216" i="7"/>
  <c r="F215"/>
  <c r="E215"/>
  <c r="E214"/>
  <c r="F211"/>
  <c r="E211"/>
  <c r="F210"/>
  <c r="E210"/>
  <c r="E209"/>
  <c r="F203"/>
  <c r="F203" i="19" s="1"/>
  <c r="F205" i="7"/>
  <c r="E205"/>
  <c r="F204"/>
  <c r="E204"/>
  <c r="E203"/>
  <c r="F201"/>
  <c r="E201"/>
  <c r="F200"/>
  <c r="F206" i="6"/>
  <c r="E206"/>
  <c r="F206" i="1"/>
  <c r="E206"/>
  <c r="F198" i="7"/>
  <c r="E198"/>
  <c r="F197"/>
  <c r="E197"/>
  <c r="P288"/>
  <c r="N288" i="19" s="1"/>
  <c r="P287" i="7"/>
  <c r="N287" i="19" s="1"/>
  <c r="P285" i="7"/>
  <c r="Q288" i="6"/>
  <c r="S288" s="1"/>
  <c r="Q287"/>
  <c r="S287" s="1"/>
  <c r="Q288" i="1"/>
  <c r="S288" s="1"/>
  <c r="Q287"/>
  <c r="S287" s="1"/>
  <c r="P200" i="7"/>
  <c r="N200" i="19" s="1"/>
  <c r="P197" i="7"/>
  <c r="N197" i="19" s="1"/>
  <c r="P206" i="6"/>
  <c r="Q200" i="1"/>
  <c r="S200" s="1"/>
  <c r="Q197"/>
  <c r="S197" s="1"/>
  <c r="Q200" i="6"/>
  <c r="S200" s="1"/>
  <c r="Q197"/>
  <c r="S197" s="1"/>
  <c r="P201" i="7"/>
  <c r="N201" i="19" s="1"/>
  <c r="P198" i="7"/>
  <c r="N198" i="19" s="1"/>
  <c r="P204" i="7"/>
  <c r="N204" i="19" s="1"/>
  <c r="Q204" i="6"/>
  <c r="S204" s="1"/>
  <c r="Q201"/>
  <c r="S201" s="1"/>
  <c r="Q201" i="1"/>
  <c r="S201" s="1"/>
  <c r="P206"/>
  <c r="Q204"/>
  <c r="S204" s="1"/>
  <c r="Q198"/>
  <c r="S198" s="1"/>
  <c r="Q318"/>
  <c r="P318"/>
  <c r="P312" i="7"/>
  <c r="N312" i="19" s="1"/>
  <c r="P311" i="7"/>
  <c r="N311" i="19" s="1"/>
  <c r="P310" i="7"/>
  <c r="N310" i="19" s="1"/>
  <c r="P309" i="7"/>
  <c r="N309" i="19" s="1"/>
  <c r="P308" i="7"/>
  <c r="N308" i="19" s="1"/>
  <c r="P307" i="7"/>
  <c r="N307" i="19" s="1"/>
  <c r="P306" i="7"/>
  <c r="N306" i="19" s="1"/>
  <c r="Q312" i="6"/>
  <c r="S312" s="1"/>
  <c r="Q311"/>
  <c r="S311" s="1"/>
  <c r="Q309"/>
  <c r="S309" s="1"/>
  <c r="Q308"/>
  <c r="S308" s="1"/>
  <c r="Q307"/>
  <c r="Q306"/>
  <c r="S306" s="1"/>
  <c r="P298" i="7"/>
  <c r="N298" i="19" s="1"/>
  <c r="P302" i="7"/>
  <c r="N302" i="19" s="1"/>
  <c r="P303" i="7"/>
  <c r="N303" i="19" s="1"/>
  <c r="P299" i="7"/>
  <c r="N299" i="19" s="1"/>
  <c r="P297" i="7"/>
  <c r="N297" i="19" s="1"/>
  <c r="P296" i="7"/>
  <c r="N296" i="19" s="1"/>
  <c r="P295" i="7"/>
  <c r="N295" i="19" s="1"/>
  <c r="P294" i="7"/>
  <c r="N294" i="19" s="1"/>
  <c r="P293" i="7"/>
  <c r="N293" i="19" s="1"/>
  <c r="Q297" i="6"/>
  <c r="S297" s="1"/>
  <c r="Q296"/>
  <c r="S296" s="1"/>
  <c r="Q295"/>
  <c r="S295" s="1"/>
  <c r="Q294"/>
  <c r="S294" s="1"/>
  <c r="Q293"/>
  <c r="S293" s="1"/>
  <c r="Q306" i="1"/>
  <c r="S306" s="1"/>
  <c r="Q302"/>
  <c r="S302" s="1"/>
  <c r="Q298"/>
  <c r="S298" s="1"/>
  <c r="Q297"/>
  <c r="S297" s="1"/>
  <c r="Q296"/>
  <c r="S296" s="1"/>
  <c r="Q295"/>
  <c r="S295" s="1"/>
  <c r="Q294"/>
  <c r="S294" s="1"/>
  <c r="Q293"/>
  <c r="S293" s="1"/>
  <c r="P247" i="7"/>
  <c r="Q263" i="6"/>
  <c r="S263" s="1"/>
  <c r="Q262"/>
  <c r="S262" s="1"/>
  <c r="Q261"/>
  <c r="Q247"/>
  <c r="Q263" i="1"/>
  <c r="S263" s="1"/>
  <c r="Q262"/>
  <c r="S262" s="1"/>
  <c r="Q261"/>
  <c r="S261" i="6" l="1"/>
  <c r="S264" s="1"/>
  <c r="Q264"/>
  <c r="Q265" s="1"/>
  <c r="S261" i="1"/>
  <c r="S264" s="1"/>
  <c r="Q264"/>
  <c r="R285" i="7"/>
  <c r="P285" i="19" s="1"/>
  <c r="N285"/>
  <c r="F197"/>
  <c r="I10" i="16"/>
  <c r="F198" i="19"/>
  <c r="I13" i="16"/>
  <c r="E201" i="19"/>
  <c r="E203"/>
  <c r="H11" i="16"/>
  <c r="F204" i="19"/>
  <c r="F205"/>
  <c r="I12" i="16"/>
  <c r="G209" i="7"/>
  <c r="G209" i="19" s="1"/>
  <c r="E209"/>
  <c r="F210"/>
  <c r="F211"/>
  <c r="E215"/>
  <c r="E216"/>
  <c r="N247"/>
  <c r="E197"/>
  <c r="H10" i="16"/>
  <c r="E198" i="19"/>
  <c r="H13" i="16"/>
  <c r="F200" i="19"/>
  <c r="F201"/>
  <c r="E204"/>
  <c r="E205"/>
  <c r="H12" i="16"/>
  <c r="E210" i="19"/>
  <c r="E211"/>
  <c r="E214"/>
  <c r="F215"/>
  <c r="M29" i="18"/>
  <c r="Q352" i="19"/>
  <c r="M15" i="18"/>
  <c r="Q395" i="19"/>
  <c r="S247" i="6"/>
  <c r="Q266"/>
  <c r="J30" i="18"/>
  <c r="I52" i="16"/>
  <c r="F401" i="7"/>
  <c r="F395"/>
  <c r="F395" i="19" s="1"/>
  <c r="I11" i="16"/>
  <c r="R197" i="7"/>
  <c r="P197" i="19" s="1"/>
  <c r="D9" i="17"/>
  <c r="D12"/>
  <c r="F12" s="1"/>
  <c r="Q247" i="7"/>
  <c r="O247" i="19" s="1"/>
  <c r="R247" i="7"/>
  <c r="Q293"/>
  <c r="O293" i="19" s="1"/>
  <c r="R293" i="7"/>
  <c r="P293" i="19" s="1"/>
  <c r="Q295" i="7"/>
  <c r="R295"/>
  <c r="P295" i="19" s="1"/>
  <c r="Q297" i="7"/>
  <c r="R297"/>
  <c r="P297" i="19" s="1"/>
  <c r="Q303" i="7"/>
  <c r="R303"/>
  <c r="P303" i="19" s="1"/>
  <c r="Q298" i="7"/>
  <c r="R298"/>
  <c r="P298" i="19" s="1"/>
  <c r="Q306" i="7"/>
  <c r="R306"/>
  <c r="P306" i="19" s="1"/>
  <c r="Q308" i="7"/>
  <c r="R308"/>
  <c r="P308" i="19" s="1"/>
  <c r="R310" i="7"/>
  <c r="P310" i="19" s="1"/>
  <c r="Q312" i="7"/>
  <c r="R312"/>
  <c r="P312" i="19" s="1"/>
  <c r="Q198" i="7"/>
  <c r="O198" i="19" s="1"/>
  <c r="R198" i="7"/>
  <c r="P198" i="19" s="1"/>
  <c r="Q287" i="7"/>
  <c r="R287"/>
  <c r="P287" i="19" s="1"/>
  <c r="Q294" i="7"/>
  <c r="R294"/>
  <c r="P294" i="19" s="1"/>
  <c r="Q296" i="7"/>
  <c r="R296"/>
  <c r="P296" i="19" s="1"/>
  <c r="Q299" i="7"/>
  <c r="R299"/>
  <c r="P299" i="19" s="1"/>
  <c r="Q302" i="7"/>
  <c r="R302"/>
  <c r="P302" i="19" s="1"/>
  <c r="Q307" i="7"/>
  <c r="R307"/>
  <c r="P307" i="19" s="1"/>
  <c r="Q309" i="7"/>
  <c r="R309"/>
  <c r="P309" i="19" s="1"/>
  <c r="Q311" i="7"/>
  <c r="R311"/>
  <c r="P311" i="19" s="1"/>
  <c r="Q204" i="7"/>
  <c r="R204"/>
  <c r="P204" i="19" s="1"/>
  <c r="Q201" i="7"/>
  <c r="R201"/>
  <c r="P201" i="19" s="1"/>
  <c r="Q288" i="7"/>
  <c r="R288"/>
  <c r="P288" i="19" s="1"/>
  <c r="F206" i="7"/>
  <c r="F206" i="19" s="1"/>
  <c r="I209" i="7"/>
  <c r="I209" i="19" s="1"/>
  <c r="Q200" i="7"/>
  <c r="R200"/>
  <c r="P200" i="19" s="1"/>
  <c r="Q197" i="7"/>
  <c r="O197" i="19" s="1"/>
  <c r="F218" i="7"/>
  <c r="F218" i="19" s="1"/>
  <c r="E218" i="7"/>
  <c r="E218" i="19" s="1"/>
  <c r="E206" i="7"/>
  <c r="E206" i="19" s="1"/>
  <c r="S201" i="7" l="1"/>
  <c r="Q201" i="19" s="1"/>
  <c r="O201"/>
  <c r="S311" i="7"/>
  <c r="Q311" i="19" s="1"/>
  <c r="O311"/>
  <c r="S309" i="7"/>
  <c r="Q309" i="19" s="1"/>
  <c r="O309"/>
  <c r="S307" i="7"/>
  <c r="Q307" i="19" s="1"/>
  <c r="O307"/>
  <c r="S302" i="7"/>
  <c r="Q302" i="19" s="1"/>
  <c r="O302"/>
  <c r="S299" i="7"/>
  <c r="Q299" i="19" s="1"/>
  <c r="O299"/>
  <c r="S296" i="7"/>
  <c r="Q296" i="19" s="1"/>
  <c r="O296"/>
  <c r="S294" i="7"/>
  <c r="Q294" i="19" s="1"/>
  <c r="O294"/>
  <c r="S287" i="7"/>
  <c r="Q287" i="19" s="1"/>
  <c r="O287"/>
  <c r="S312" i="7"/>
  <c r="Q312" i="19" s="1"/>
  <c r="O312"/>
  <c r="P247"/>
  <c r="S200" i="7"/>
  <c r="Q200" i="19" s="1"/>
  <c r="O200"/>
  <c r="S288" i="7"/>
  <c r="Q288" i="19" s="1"/>
  <c r="O288"/>
  <c r="S204" i="7"/>
  <c r="Q204" i="19" s="1"/>
  <c r="O204"/>
  <c r="S308" i="7"/>
  <c r="Q308" i="19" s="1"/>
  <c r="O308"/>
  <c r="S306" i="7"/>
  <c r="Q306" i="19" s="1"/>
  <c r="O306"/>
  <c r="S298" i="7"/>
  <c r="Q298" i="19" s="1"/>
  <c r="O298"/>
  <c r="S303" i="7"/>
  <c r="Q303" i="19" s="1"/>
  <c r="O303"/>
  <c r="S297" i="7"/>
  <c r="Q297" i="19" s="1"/>
  <c r="O297"/>
  <c r="S295" i="7"/>
  <c r="Q295" i="19" s="1"/>
  <c r="O295"/>
  <c r="F401"/>
  <c r="S247" i="7"/>
  <c r="Q247" i="19" s="1"/>
  <c r="S265" i="6"/>
  <c r="S266"/>
  <c r="J15" i="18"/>
  <c r="I19" i="16"/>
  <c r="J7" i="18"/>
  <c r="I14" i="16"/>
  <c r="I7" i="18"/>
  <c r="H14" i="16"/>
  <c r="I6" i="18"/>
  <c r="J6"/>
  <c r="S197" i="7"/>
  <c r="Q197" i="19" s="1"/>
  <c r="E9" i="17"/>
  <c r="S198" i="7"/>
  <c r="Q198" i="19" s="1"/>
  <c r="E12" i="17"/>
  <c r="G12" s="1"/>
  <c r="F9"/>
  <c r="S293" i="7"/>
  <c r="Q293" i="19" s="1"/>
  <c r="P355" i="7"/>
  <c r="N355" i="19" s="1"/>
  <c r="Q355" i="6"/>
  <c r="F355" i="7"/>
  <c r="F355" i="19" s="1"/>
  <c r="E355" i="7"/>
  <c r="F356" i="6"/>
  <c r="E356"/>
  <c r="P356"/>
  <c r="P356" i="1"/>
  <c r="Q355"/>
  <c r="S355" s="1"/>
  <c r="S356" s="1"/>
  <c r="F356"/>
  <c r="E356"/>
  <c r="E356" i="7" l="1"/>
  <c r="E355" i="19"/>
  <c r="F356" i="7"/>
  <c r="F356" i="19" s="1"/>
  <c r="Q356" i="6"/>
  <c r="S355"/>
  <c r="S356" s="1"/>
  <c r="G9" i="17"/>
  <c r="Q356" i="1"/>
  <c r="P356" i="7"/>
  <c r="R355"/>
  <c r="Q355"/>
  <c r="O355" i="19" s="1"/>
  <c r="P176" i="7"/>
  <c r="O177"/>
  <c r="M177" i="19" s="1"/>
  <c r="O176" i="7"/>
  <c r="M176" i="19" s="1"/>
  <c r="P170" i="7"/>
  <c r="O171"/>
  <c r="M171" i="19" s="1"/>
  <c r="O170" i="7"/>
  <c r="M170" i="19" s="1"/>
  <c r="O165" i="7"/>
  <c r="M165" i="19" s="1"/>
  <c r="O164" i="7"/>
  <c r="M164" i="19" s="1"/>
  <c r="P164" i="7"/>
  <c r="P180" i="6"/>
  <c r="C180"/>
  <c r="D180"/>
  <c r="E180"/>
  <c r="F180"/>
  <c r="O177"/>
  <c r="O176"/>
  <c r="Q176" s="1"/>
  <c r="P174"/>
  <c r="E174"/>
  <c r="F174"/>
  <c r="H174" s="1"/>
  <c r="C174"/>
  <c r="I174" s="1"/>
  <c r="D174"/>
  <c r="O171"/>
  <c r="O170"/>
  <c r="Q170" s="1"/>
  <c r="P168"/>
  <c r="P193" s="1"/>
  <c r="C168"/>
  <c r="D168"/>
  <c r="F168"/>
  <c r="E168"/>
  <c r="O164"/>
  <c r="Q164" s="1"/>
  <c r="S164" s="1"/>
  <c r="S168" s="1"/>
  <c r="O165"/>
  <c r="Q399" i="7"/>
  <c r="O399" i="19" s="1"/>
  <c r="Q398" i="7"/>
  <c r="Q397"/>
  <c r="O397" i="19" s="1"/>
  <c r="P399" i="7"/>
  <c r="P398"/>
  <c r="P397"/>
  <c r="O399" i="6"/>
  <c r="O398"/>
  <c r="O398" i="1"/>
  <c r="Q285" i="7"/>
  <c r="P284"/>
  <c r="N284" i="19" s="1"/>
  <c r="P283" i="7"/>
  <c r="N283" i="19" s="1"/>
  <c r="P276" i="7"/>
  <c r="N276" i="19" s="1"/>
  <c r="P275" i="7"/>
  <c r="N275" i="19" s="1"/>
  <c r="P274" i="7"/>
  <c r="N274" i="19" s="1"/>
  <c r="P272" i="7"/>
  <c r="N272" i="19" s="1"/>
  <c r="P271" i="7"/>
  <c r="N271" i="19" s="1"/>
  <c r="P270" i="7"/>
  <c r="N270" i="19" s="1"/>
  <c r="Q285" i="6"/>
  <c r="S285" s="1"/>
  <c r="Q284"/>
  <c r="S284" s="1"/>
  <c r="Q283"/>
  <c r="S283" s="1"/>
  <c r="Q276"/>
  <c r="S276" s="1"/>
  <c r="Q275"/>
  <c r="S275" s="1"/>
  <c r="Q274"/>
  <c r="S274" s="1"/>
  <c r="Q272"/>
  <c r="S272" s="1"/>
  <c r="Q271"/>
  <c r="S271" s="1"/>
  <c r="Q270"/>
  <c r="Q285" i="1"/>
  <c r="S285" s="1"/>
  <c r="Q284"/>
  <c r="S284" s="1"/>
  <c r="Q283"/>
  <c r="S283" s="1"/>
  <c r="R372" i="7"/>
  <c r="P372" i="19" s="1"/>
  <c r="R372" i="6"/>
  <c r="R368"/>
  <c r="Q372" i="7"/>
  <c r="P368"/>
  <c r="N368" i="19" s="1"/>
  <c r="Q380" i="7"/>
  <c r="P301"/>
  <c r="N301" i="19" s="1"/>
  <c r="P300" i="7"/>
  <c r="P342" i="6"/>
  <c r="E342"/>
  <c r="G342" s="1"/>
  <c r="F342"/>
  <c r="H342" s="1"/>
  <c r="C342"/>
  <c r="D342"/>
  <c r="Q341"/>
  <c r="S341" s="1"/>
  <c r="Q340"/>
  <c r="S340" s="1"/>
  <c r="P341" i="7"/>
  <c r="N341" i="19" s="1"/>
  <c r="Q340" i="7"/>
  <c r="P180" i="1"/>
  <c r="R180" s="1"/>
  <c r="D180"/>
  <c r="C180"/>
  <c r="D174"/>
  <c r="C174"/>
  <c r="P174"/>
  <c r="R174" s="1"/>
  <c r="P168"/>
  <c r="R168" s="1"/>
  <c r="F168"/>
  <c r="E168"/>
  <c r="G168" s="1"/>
  <c r="D168"/>
  <c r="J168" s="1"/>
  <c r="C168"/>
  <c r="O176"/>
  <c r="Q176" s="1"/>
  <c r="O177"/>
  <c r="O170"/>
  <c r="Q170" s="1"/>
  <c r="O171"/>
  <c r="O165"/>
  <c r="O164"/>
  <c r="Q164" s="1"/>
  <c r="F380" i="7"/>
  <c r="E380"/>
  <c r="F379"/>
  <c r="E379"/>
  <c r="P388" i="6"/>
  <c r="L379"/>
  <c r="U379" s="1"/>
  <c r="K379"/>
  <c r="J379"/>
  <c r="I379"/>
  <c r="F388"/>
  <c r="E388"/>
  <c r="D388"/>
  <c r="J388" s="1"/>
  <c r="C388"/>
  <c r="I388" s="1"/>
  <c r="D379" i="7"/>
  <c r="C379"/>
  <c r="E193" i="6" l="1"/>
  <c r="G168"/>
  <c r="H388"/>
  <c r="I168" i="1"/>
  <c r="I342" i="6"/>
  <c r="Q168"/>
  <c r="I168"/>
  <c r="J174"/>
  <c r="G180"/>
  <c r="F193"/>
  <c r="H168"/>
  <c r="G388"/>
  <c r="H168" i="1"/>
  <c r="G174" i="6"/>
  <c r="H180"/>
  <c r="F379" i="19"/>
  <c r="H379" i="7"/>
  <c r="H379" i="19" s="1"/>
  <c r="F380"/>
  <c r="S340" i="7"/>
  <c r="Q340" i="19" s="1"/>
  <c r="O340"/>
  <c r="R398" i="7"/>
  <c r="P398" i="19" s="1"/>
  <c r="N398"/>
  <c r="D34" i="17"/>
  <c r="F34" s="1"/>
  <c r="N170" i="19"/>
  <c r="D57" i="17"/>
  <c r="F57" s="1"/>
  <c r="N356" i="19"/>
  <c r="I31" i="18"/>
  <c r="E356" i="19"/>
  <c r="H53" i="16"/>
  <c r="C379" i="19"/>
  <c r="D63" i="16"/>
  <c r="D379" i="19"/>
  <c r="E63" i="16"/>
  <c r="E379" i="19"/>
  <c r="G379" i="7"/>
  <c r="G379" i="19" s="1"/>
  <c r="E380"/>
  <c r="P304" i="7"/>
  <c r="N300" i="19"/>
  <c r="E18" i="17"/>
  <c r="O380" i="19"/>
  <c r="S372" i="7"/>
  <c r="Q372" i="19" s="1"/>
  <c r="O372"/>
  <c r="S285" i="7"/>
  <c r="Q285" i="19" s="1"/>
  <c r="O285"/>
  <c r="N397"/>
  <c r="P401" i="7"/>
  <c r="N401" i="19" s="1"/>
  <c r="R399" i="7"/>
  <c r="P399" i="19" s="1"/>
  <c r="N399"/>
  <c r="S398" i="7"/>
  <c r="Q398" i="19" s="1"/>
  <c r="O398"/>
  <c r="D32" i="17"/>
  <c r="F32" s="1"/>
  <c r="N164" i="19"/>
  <c r="D36" i="17"/>
  <c r="F36" s="1"/>
  <c r="N176" i="19"/>
  <c r="R356" i="7"/>
  <c r="P355" i="19"/>
  <c r="R193" i="1"/>
  <c r="S399" i="7"/>
  <c r="Q399" i="19" s="1"/>
  <c r="Q401" i="7"/>
  <c r="O401" i="19" s="1"/>
  <c r="J31" i="18"/>
  <c r="I53" i="16"/>
  <c r="S170" i="6"/>
  <c r="S174" s="1"/>
  <c r="Q174"/>
  <c r="S176"/>
  <c r="S180" s="1"/>
  <c r="Q180"/>
  <c r="AB379"/>
  <c r="Q290"/>
  <c r="S270"/>
  <c r="S290" s="1"/>
  <c r="S342"/>
  <c r="J342"/>
  <c r="Q342"/>
  <c r="S379"/>
  <c r="P290" i="7"/>
  <c r="S193" i="6"/>
  <c r="J168"/>
  <c r="I180"/>
  <c r="T379"/>
  <c r="R379"/>
  <c r="J180"/>
  <c r="S164" i="1"/>
  <c r="Q168"/>
  <c r="S168" s="1"/>
  <c r="S170"/>
  <c r="Q174"/>
  <c r="S174" s="1"/>
  <c r="S176"/>
  <c r="Q180"/>
  <c r="S180" s="1"/>
  <c r="P388" i="7"/>
  <c r="N388" i="19" s="1"/>
  <c r="D66" i="17"/>
  <c r="F66" s="1"/>
  <c r="S397" i="7"/>
  <c r="Q397" i="19" s="1"/>
  <c r="E46" i="17"/>
  <c r="G46" s="1"/>
  <c r="L23" i="18"/>
  <c r="D46" i="17"/>
  <c r="F46" s="1"/>
  <c r="Q300" i="7"/>
  <c r="O300" i="19" s="1"/>
  <c r="R300" i="7"/>
  <c r="Q270"/>
  <c r="O270" i="19" s="1"/>
  <c r="R270" i="7"/>
  <c r="P270" i="19" s="1"/>
  <c r="Q272" i="7"/>
  <c r="R272"/>
  <c r="P272" i="19" s="1"/>
  <c r="Q275" i="7"/>
  <c r="R275"/>
  <c r="P275" i="19" s="1"/>
  <c r="Q283" i="7"/>
  <c r="R283"/>
  <c r="P283" i="19" s="1"/>
  <c r="R397" i="7"/>
  <c r="Q164"/>
  <c r="R164"/>
  <c r="Q176"/>
  <c r="R176"/>
  <c r="Q341"/>
  <c r="R341"/>
  <c r="Q301"/>
  <c r="R301"/>
  <c r="P301" i="19" s="1"/>
  <c r="Q271" i="7"/>
  <c r="R271"/>
  <c r="P271" i="19" s="1"/>
  <c r="Q274" i="7"/>
  <c r="R274"/>
  <c r="P274" i="19" s="1"/>
  <c r="Q276" i="7"/>
  <c r="R276"/>
  <c r="P276" i="19" s="1"/>
  <c r="Q284" i="7"/>
  <c r="R284"/>
  <c r="P284" i="19" s="1"/>
  <c r="Q170" i="7"/>
  <c r="R170"/>
  <c r="Q356"/>
  <c r="S355"/>
  <c r="F388"/>
  <c r="L379"/>
  <c r="K379"/>
  <c r="K379" i="19" s="1"/>
  <c r="E388" i="7"/>
  <c r="P174"/>
  <c r="N174" i="19" s="1"/>
  <c r="J379" i="7"/>
  <c r="J379" i="19" s="1"/>
  <c r="Q368" i="7"/>
  <c r="P180"/>
  <c r="N180" i="19" s="1"/>
  <c r="I379" i="7"/>
  <c r="I379" i="19" s="1"/>
  <c r="R368" i="7"/>
  <c r="P368" i="19" s="1"/>
  <c r="P168" i="7"/>
  <c r="N168" i="19" s="1"/>
  <c r="P342" i="7"/>
  <c r="Q342"/>
  <c r="C380"/>
  <c r="D380"/>
  <c r="Q276" i="1"/>
  <c r="S276" s="1"/>
  <c r="Q272"/>
  <c r="S272" s="1"/>
  <c r="Q275"/>
  <c r="S275" s="1"/>
  <c r="D19" i="17" l="1"/>
  <c r="F19" s="1"/>
  <c r="N342" i="19"/>
  <c r="I35" i="18"/>
  <c r="E388" i="19"/>
  <c r="S356" i="7"/>
  <c r="Q355" i="19"/>
  <c r="R174" i="7"/>
  <c r="P174" i="19" s="1"/>
  <c r="P170"/>
  <c r="R342" i="7"/>
  <c r="P341" i="19"/>
  <c r="R180" i="7"/>
  <c r="P180" i="19" s="1"/>
  <c r="P176"/>
  <c r="R168" i="7"/>
  <c r="P168" i="19" s="1"/>
  <c r="P164"/>
  <c r="P397"/>
  <c r="R401" i="7"/>
  <c r="P401" i="19" s="1"/>
  <c r="S283" i="7"/>
  <c r="Q283" i="19" s="1"/>
  <c r="O283"/>
  <c r="S275" i="7"/>
  <c r="Q275" i="19" s="1"/>
  <c r="O275"/>
  <c r="S272" i="7"/>
  <c r="Q272" i="19" s="1"/>
  <c r="O272"/>
  <c r="D42" i="17"/>
  <c r="F42" s="1"/>
  <c r="N290" i="19"/>
  <c r="L31" i="18"/>
  <c r="P356" i="19"/>
  <c r="D44" i="17"/>
  <c r="F44" s="1"/>
  <c r="N304" i="19"/>
  <c r="C388" i="7"/>
  <c r="C388" i="19" s="1"/>
  <c r="C380"/>
  <c r="D68" i="16"/>
  <c r="C67" i="17"/>
  <c r="L379" i="19"/>
  <c r="D388" i="7"/>
  <c r="H388" s="1"/>
  <c r="H388" i="19" s="1"/>
  <c r="D380"/>
  <c r="E68" i="16"/>
  <c r="E19" i="17"/>
  <c r="G19" s="1"/>
  <c r="O342" i="19"/>
  <c r="E66" i="17"/>
  <c r="G66" s="1"/>
  <c r="O368" i="19"/>
  <c r="J35" i="18"/>
  <c r="F388" i="19"/>
  <c r="E57" i="17"/>
  <c r="G57" s="1"/>
  <c r="O356" i="19"/>
  <c r="E34" i="17"/>
  <c r="G34" s="1"/>
  <c r="O170" i="19"/>
  <c r="S284" i="7"/>
  <c r="Q284" i="19" s="1"/>
  <c r="O284"/>
  <c r="S276" i="7"/>
  <c r="Q276" i="19" s="1"/>
  <c r="O276"/>
  <c r="S274" i="7"/>
  <c r="Q274" i="19" s="1"/>
  <c r="O274"/>
  <c r="S271" i="7"/>
  <c r="Q271" i="19" s="1"/>
  <c r="O271"/>
  <c r="S301" i="7"/>
  <c r="Q301" i="19" s="1"/>
  <c r="O301"/>
  <c r="S341" i="7"/>
  <c r="O341" i="19"/>
  <c r="E36" i="17"/>
  <c r="G36" s="1"/>
  <c r="O176" i="19"/>
  <c r="E32" i="17"/>
  <c r="O164" i="19"/>
  <c r="R304" i="7"/>
  <c r="P300" i="19"/>
  <c r="G63" i="16"/>
  <c r="K63"/>
  <c r="F63"/>
  <c r="J63"/>
  <c r="G380" i="7"/>
  <c r="G380" i="19" s="1"/>
  <c r="H380" i="7"/>
  <c r="H380" i="19" s="1"/>
  <c r="S401" i="7"/>
  <c r="Q401" i="19" s="1"/>
  <c r="AA379" i="6"/>
  <c r="F35" i="18"/>
  <c r="G67" i="17"/>
  <c r="C79"/>
  <c r="M23" i="18"/>
  <c r="F67" i="17"/>
  <c r="G32"/>
  <c r="R290" i="7"/>
  <c r="Q290"/>
  <c r="O290" i="19" s="1"/>
  <c r="S193" i="1"/>
  <c r="Q174" i="7"/>
  <c r="O174" i="19" s="1"/>
  <c r="S170" i="7"/>
  <c r="S270"/>
  <c r="S300"/>
  <c r="Q304"/>
  <c r="S379"/>
  <c r="Q379" i="19" s="1"/>
  <c r="Q180" i="7"/>
  <c r="O180" i="19" s="1"/>
  <c r="S176" i="7"/>
  <c r="Q168"/>
  <c r="O168" i="19" s="1"/>
  <c r="S164" i="7"/>
  <c r="P193"/>
  <c r="N193" i="19" s="1"/>
  <c r="K380" i="7"/>
  <c r="I380"/>
  <c r="R379"/>
  <c r="P379" i="19" s="1"/>
  <c r="L380" i="7"/>
  <c r="L380" i="19" s="1"/>
  <c r="J380" i="7"/>
  <c r="Q388"/>
  <c r="O388" i="19" s="1"/>
  <c r="S368" i="7"/>
  <c r="Q368" i="19" s="1"/>
  <c r="Q271" i="1"/>
  <c r="S271" s="1"/>
  <c r="Q274"/>
  <c r="S274" s="1"/>
  <c r="Q270"/>
  <c r="P263" i="7"/>
  <c r="N263" i="19" s="1"/>
  <c r="P262" i="7"/>
  <c r="N262" i="19" s="1"/>
  <c r="P261" i="7"/>
  <c r="P210"/>
  <c r="N210" i="19" s="1"/>
  <c r="P211" i="7"/>
  <c r="N211" i="19" s="1"/>
  <c r="P216" i="7"/>
  <c r="N216" i="19" s="1"/>
  <c r="P215" i="7"/>
  <c r="N215" i="19" s="1"/>
  <c r="P214" i="7"/>
  <c r="P209"/>
  <c r="N209" i="19" s="1"/>
  <c r="P203" i="7"/>
  <c r="N203" i="19" s="1"/>
  <c r="P346" i="6"/>
  <c r="Q345"/>
  <c r="P346" i="1"/>
  <c r="Q346"/>
  <c r="R193" i="7" l="1"/>
  <c r="I388"/>
  <c r="I388" i="19" s="1"/>
  <c r="I380"/>
  <c r="N261"/>
  <c r="P264" i="7"/>
  <c r="J388"/>
  <c r="J388" i="19" s="1"/>
  <c r="J380"/>
  <c r="F18" i="17"/>
  <c r="K380" i="19"/>
  <c r="S168" i="7"/>
  <c r="Q164" i="19"/>
  <c r="S180" i="7"/>
  <c r="Q180" i="19" s="1"/>
  <c r="Q176"/>
  <c r="L19" i="18"/>
  <c r="P193" i="19"/>
  <c r="S304" i="7"/>
  <c r="Q300" i="19"/>
  <c r="S174" i="7"/>
  <c r="Q174" i="19" s="1"/>
  <c r="Q170"/>
  <c r="L20" i="18"/>
  <c r="P290" i="19"/>
  <c r="J68" i="16"/>
  <c r="F68"/>
  <c r="G388" i="7"/>
  <c r="G388" i="19" s="1"/>
  <c r="R214" i="7"/>
  <c r="P214" i="19" s="1"/>
  <c r="N214"/>
  <c r="E44" i="17"/>
  <c r="G44" s="1"/>
  <c r="O304" i="19"/>
  <c r="S290" i="7"/>
  <c r="Q290" i="19" s="1"/>
  <c r="Q270"/>
  <c r="L21" i="18"/>
  <c r="P304" i="19"/>
  <c r="S342" i="7"/>
  <c r="Q341" i="19"/>
  <c r="K68" i="16"/>
  <c r="G68"/>
  <c r="G35" i="18"/>
  <c r="K35" s="1"/>
  <c r="D388" i="19"/>
  <c r="L14" i="18"/>
  <c r="P342" i="19"/>
  <c r="M31" i="18"/>
  <c r="Q356" i="19"/>
  <c r="E42" i="17"/>
  <c r="G42" s="1"/>
  <c r="M20" i="18"/>
  <c r="C18" i="17"/>
  <c r="Q203" i="7"/>
  <c r="Q206" s="1"/>
  <c r="O206" i="19" s="1"/>
  <c r="D10" i="17"/>
  <c r="Q290" i="1"/>
  <c r="S270"/>
  <c r="S290" s="1"/>
  <c r="Q215" i="7"/>
  <c r="R215"/>
  <c r="P215" i="19" s="1"/>
  <c r="Q261" i="7"/>
  <c r="R261"/>
  <c r="Q263"/>
  <c r="R263"/>
  <c r="P263" i="19" s="1"/>
  <c r="U388" i="7"/>
  <c r="Q216"/>
  <c r="R216"/>
  <c r="P216" i="19" s="1"/>
  <c r="Q262" i="7"/>
  <c r="R262"/>
  <c r="P262" i="19" s="1"/>
  <c r="R380" i="7"/>
  <c r="K18" i="17"/>
  <c r="K23" s="1"/>
  <c r="Q346" i="7"/>
  <c r="S345"/>
  <c r="R345"/>
  <c r="S203"/>
  <c r="P206"/>
  <c r="N206" i="19" s="1"/>
  <c r="R203" i="7"/>
  <c r="Q211"/>
  <c r="R211"/>
  <c r="P211" i="19" s="1"/>
  <c r="Q210" i="7"/>
  <c r="R210"/>
  <c r="P210" i="19" s="1"/>
  <c r="Q209" i="7"/>
  <c r="R209"/>
  <c r="P209" i="19" s="1"/>
  <c r="Q346" i="6"/>
  <c r="S345"/>
  <c r="S346" s="1"/>
  <c r="S380" i="7"/>
  <c r="L388"/>
  <c r="P346"/>
  <c r="P218"/>
  <c r="Q214"/>
  <c r="O214" i="19" s="1"/>
  <c r="K388" i="7"/>
  <c r="Q312" i="1"/>
  <c r="S312" s="1"/>
  <c r="Q309"/>
  <c r="S309" s="1"/>
  <c r="Q303"/>
  <c r="S303" s="1"/>
  <c r="Q301"/>
  <c r="S301" s="1"/>
  <c r="Q300"/>
  <c r="S300" s="1"/>
  <c r="Q299"/>
  <c r="S299" s="1"/>
  <c r="P328" i="7"/>
  <c r="N328" i="19" s="1"/>
  <c r="P326" i="7"/>
  <c r="N326" i="19" s="1"/>
  <c r="P329" i="6"/>
  <c r="Q328"/>
  <c r="S328" s="1"/>
  <c r="Q326"/>
  <c r="S326" s="1"/>
  <c r="Q326" i="1"/>
  <c r="S326" s="1"/>
  <c r="P329"/>
  <c r="Q328"/>
  <c r="S328" s="1"/>
  <c r="Q372" i="6"/>
  <c r="S372" s="1"/>
  <c r="Q368"/>
  <c r="S368" s="1"/>
  <c r="Q380"/>
  <c r="L380"/>
  <c r="K380"/>
  <c r="J380"/>
  <c r="I380"/>
  <c r="R372" i="1"/>
  <c r="S371"/>
  <c r="R371"/>
  <c r="R368"/>
  <c r="P388"/>
  <c r="Q372"/>
  <c r="S372" s="1"/>
  <c r="Q380"/>
  <c r="AE380" s="1"/>
  <c r="Q368"/>
  <c r="S368" s="1"/>
  <c r="F388"/>
  <c r="E388"/>
  <c r="L380"/>
  <c r="AB380" s="1"/>
  <c r="K380"/>
  <c r="J380"/>
  <c r="I380"/>
  <c r="I379"/>
  <c r="I388" s="1"/>
  <c r="L379"/>
  <c r="U379" s="1"/>
  <c r="U379" i="7" s="1"/>
  <c r="K379" i="1"/>
  <c r="T379" s="1"/>
  <c r="T379" i="7" s="1"/>
  <c r="J379" i="1"/>
  <c r="P218" i="6"/>
  <c r="Q216"/>
  <c r="S216" s="1"/>
  <c r="Q215"/>
  <c r="S215" s="1"/>
  <c r="Q214"/>
  <c r="S214" s="1"/>
  <c r="Q211"/>
  <c r="S211" s="1"/>
  <c r="Q210"/>
  <c r="S210" s="1"/>
  <c r="Q209"/>
  <c r="S209" s="1"/>
  <c r="P218" i="1"/>
  <c r="Q216"/>
  <c r="S216" s="1"/>
  <c r="Q215"/>
  <c r="S215" s="1"/>
  <c r="Q214"/>
  <c r="S214" s="1"/>
  <c r="Q211"/>
  <c r="S211" s="1"/>
  <c r="Q210"/>
  <c r="S210" s="1"/>
  <c r="Q209"/>
  <c r="S209" s="1"/>
  <c r="P342"/>
  <c r="Q341"/>
  <c r="S341" s="1"/>
  <c r="Q340"/>
  <c r="S340" s="1"/>
  <c r="Q203" i="6"/>
  <c r="Q203" i="1"/>
  <c r="E270" i="7"/>
  <c r="F290" i="6"/>
  <c r="F290" i="1"/>
  <c r="S379" i="19" l="1"/>
  <c r="H67" i="17"/>
  <c r="R379" i="19"/>
  <c r="K67" i="17"/>
  <c r="K79" s="1"/>
  <c r="AA379" i="7"/>
  <c r="W379" i="19" s="1"/>
  <c r="AB379" i="7"/>
  <c r="X379" i="19" s="1"/>
  <c r="J388" i="1"/>
  <c r="K80" i="17"/>
  <c r="S304" i="1"/>
  <c r="K388" i="19"/>
  <c r="K402" i="7"/>
  <c r="D13" i="17"/>
  <c r="F13" s="1"/>
  <c r="N218" i="19"/>
  <c r="L388"/>
  <c r="L402" i="7"/>
  <c r="R206"/>
  <c r="P203" i="19"/>
  <c r="S206" i="7"/>
  <c r="Q203" i="19"/>
  <c r="R346" i="7"/>
  <c r="P345" i="19"/>
  <c r="E16" i="17"/>
  <c r="G16" s="1"/>
  <c r="O346" i="19"/>
  <c r="R388" i="7"/>
  <c r="P380" i="19"/>
  <c r="S262" i="7"/>
  <c r="Q262" i="19" s="1"/>
  <c r="O262"/>
  <c r="S216" i="7"/>
  <c r="Q216" i="19" s="1"/>
  <c r="O216"/>
  <c r="U402" i="7"/>
  <c r="S388" i="19"/>
  <c r="S263" i="7"/>
  <c r="Q263" i="19" s="1"/>
  <c r="O263"/>
  <c r="S261" i="7"/>
  <c r="O261" i="19"/>
  <c r="Q264" i="7"/>
  <c r="S215"/>
  <c r="Q215" i="19" s="1"/>
  <c r="O215"/>
  <c r="E10" i="17"/>
  <c r="O203" i="19"/>
  <c r="M21" i="18"/>
  <c r="Q304" i="19"/>
  <c r="S193" i="7"/>
  <c r="Q168" i="19"/>
  <c r="E270"/>
  <c r="D16" i="17"/>
  <c r="F16" s="1"/>
  <c r="N346" i="19"/>
  <c r="S388" i="7"/>
  <c r="Q380" i="19"/>
  <c r="S209" i="7"/>
  <c r="Q209" i="19" s="1"/>
  <c r="O209"/>
  <c r="S210" i="7"/>
  <c r="Q210" i="19" s="1"/>
  <c r="O210"/>
  <c r="S211" i="7"/>
  <c r="Q211" i="19" s="1"/>
  <c r="O211"/>
  <c r="S346" i="7"/>
  <c r="Q345" i="19"/>
  <c r="P261"/>
  <c r="R264" i="7"/>
  <c r="M14" i="18"/>
  <c r="Q342" i="19"/>
  <c r="N264"/>
  <c r="P265" i="7"/>
  <c r="S380" i="6"/>
  <c r="L388"/>
  <c r="L402" s="1"/>
  <c r="L407" s="1"/>
  <c r="S388"/>
  <c r="Q329"/>
  <c r="R380"/>
  <c r="R388" s="1"/>
  <c r="R402" s="1"/>
  <c r="R407" s="1"/>
  <c r="K388"/>
  <c r="K402" s="1"/>
  <c r="K407" s="1"/>
  <c r="S218"/>
  <c r="S329"/>
  <c r="AA379" i="1"/>
  <c r="G10" i="17"/>
  <c r="G18"/>
  <c r="C23"/>
  <c r="C80" s="1"/>
  <c r="S342" i="1"/>
  <c r="K388"/>
  <c r="K402" s="1"/>
  <c r="K407" s="1"/>
  <c r="R379"/>
  <c r="R388" s="1"/>
  <c r="R402" s="1"/>
  <c r="R407" s="1"/>
  <c r="S380"/>
  <c r="S329"/>
  <c r="AB379"/>
  <c r="U388"/>
  <c r="U402" s="1"/>
  <c r="U407" s="1"/>
  <c r="AA380"/>
  <c r="R380"/>
  <c r="F10" i="17"/>
  <c r="AB380" i="7"/>
  <c r="H18" i="17"/>
  <c r="L388" i="1"/>
  <c r="L402" s="1"/>
  <c r="L407" s="1"/>
  <c r="Q388"/>
  <c r="S379"/>
  <c r="Q329"/>
  <c r="Q304"/>
  <c r="Q328" i="7"/>
  <c r="R328"/>
  <c r="P328" i="19" s="1"/>
  <c r="AA380" i="7"/>
  <c r="W380" i="19" s="1"/>
  <c r="T388" i="7"/>
  <c r="Q326"/>
  <c r="R326"/>
  <c r="Q342" i="1"/>
  <c r="S203" i="6"/>
  <c r="S206" s="1"/>
  <c r="Q206"/>
  <c r="S203" i="1"/>
  <c r="S206" s="1"/>
  <c r="Q206"/>
  <c r="R218" i="7"/>
  <c r="S218" i="1"/>
  <c r="Q218"/>
  <c r="Q218" i="7"/>
  <c r="S214"/>
  <c r="Q218" i="6"/>
  <c r="Q329" i="7"/>
  <c r="O329" i="19" s="1"/>
  <c r="P329" i="7"/>
  <c r="N329" i="19" s="1"/>
  <c r="Q388" i="6"/>
  <c r="F262" i="7"/>
  <c r="F262" i="19" s="1"/>
  <c r="F263" i="7"/>
  <c r="F263" i="19" s="1"/>
  <c r="F218" i="1"/>
  <c r="E218"/>
  <c r="P193"/>
  <c r="Q303" i="6"/>
  <c r="S303" s="1"/>
  <c r="Q301"/>
  <c r="S301" s="1"/>
  <c r="Q300"/>
  <c r="S300" s="1"/>
  <c r="Q299"/>
  <c r="S299" s="1"/>
  <c r="Q247" i="1"/>
  <c r="AB388" l="1"/>
  <c r="Z379" i="19"/>
  <c r="AA379" s="1"/>
  <c r="AD379" i="7"/>
  <c r="AE379" s="1"/>
  <c r="S304" i="6"/>
  <c r="L67" i="17"/>
  <c r="L79" s="1"/>
  <c r="H79"/>
  <c r="E13"/>
  <c r="G13" s="1"/>
  <c r="O218" i="19"/>
  <c r="R329" i="7"/>
  <c r="P329" i="19" s="1"/>
  <c r="P326"/>
  <c r="T402" i="7"/>
  <c r="R388" i="19"/>
  <c r="P266" i="7"/>
  <c r="N265" i="19"/>
  <c r="P264"/>
  <c r="R265" i="7"/>
  <c r="O264" i="19"/>
  <c r="Q265" i="7"/>
  <c r="O265" i="19" s="1"/>
  <c r="Q266" i="7"/>
  <c r="Q261" i="19"/>
  <c r="S264" i="7"/>
  <c r="U407"/>
  <c r="S402" i="19"/>
  <c r="L35" i="18"/>
  <c r="P388" i="19"/>
  <c r="L11" i="18"/>
  <c r="P346" i="19"/>
  <c r="M6" i="18"/>
  <c r="Q206" i="19"/>
  <c r="L6" i="18"/>
  <c r="P206" i="19"/>
  <c r="S218" i="7"/>
  <c r="Q214" i="19"/>
  <c r="L7" i="18"/>
  <c r="P218" i="19"/>
  <c r="S326" i="7"/>
  <c r="O326" i="19"/>
  <c r="S328" i="7"/>
  <c r="Q328" i="19" s="1"/>
  <c r="O328"/>
  <c r="AB388" i="7"/>
  <c r="P35" i="18" s="1"/>
  <c r="X380" i="19"/>
  <c r="M11" i="18"/>
  <c r="Q346" i="19"/>
  <c r="M35" i="18"/>
  <c r="Q388" i="19"/>
  <c r="M19" i="18"/>
  <c r="Q193" i="19"/>
  <c r="L402"/>
  <c r="L407" i="7"/>
  <c r="K402" i="19"/>
  <c r="K407" i="7"/>
  <c r="K407" i="19" s="1"/>
  <c r="Q265" i="1"/>
  <c r="Q266"/>
  <c r="S388"/>
  <c r="E50" i="17"/>
  <c r="D50"/>
  <c r="L26" i="18"/>
  <c r="L32" s="1"/>
  <c r="AB380" i="6"/>
  <c r="U388"/>
  <c r="U402" s="1"/>
  <c r="U407" s="1"/>
  <c r="AA380"/>
  <c r="AA388" s="1"/>
  <c r="AA402" s="1"/>
  <c r="AA407" s="1"/>
  <c r="T388"/>
  <c r="T402" s="1"/>
  <c r="T407" s="1"/>
  <c r="Q304"/>
  <c r="S247" i="1"/>
  <c r="F50" i="17"/>
  <c r="F58" s="1"/>
  <c r="D58"/>
  <c r="AA388" i="1"/>
  <c r="AA402" s="1"/>
  <c r="AA407" s="1"/>
  <c r="G50" i="17"/>
  <c r="AA388" i="7"/>
  <c r="W388" i="19" s="1"/>
  <c r="H23" i="17"/>
  <c r="H80" s="1"/>
  <c r="L18"/>
  <c r="L23" s="1"/>
  <c r="T388" i="1"/>
  <c r="T402" s="1"/>
  <c r="T407" s="1"/>
  <c r="F177" i="7"/>
  <c r="E177"/>
  <c r="F171"/>
  <c r="E171"/>
  <c r="F165"/>
  <c r="E165"/>
  <c r="Q193" i="6"/>
  <c r="E174" i="1"/>
  <c r="F180"/>
  <c r="E180"/>
  <c r="F174"/>
  <c r="F193" s="1"/>
  <c r="AB402" l="1"/>
  <c r="J180"/>
  <c r="H180"/>
  <c r="I180"/>
  <c r="G180"/>
  <c r="B5" i="10"/>
  <c r="D5" s="1"/>
  <c r="J174" i="1"/>
  <c r="H174"/>
  <c r="I174"/>
  <c r="G174"/>
  <c r="AB388" i="6"/>
  <c r="AD388" i="7" s="1"/>
  <c r="AE388" s="1"/>
  <c r="AD380"/>
  <c r="AE380" s="1"/>
  <c r="Z380" i="19"/>
  <c r="AA380" s="1"/>
  <c r="E168" i="7"/>
  <c r="E165" i="19"/>
  <c r="H30" i="16"/>
  <c r="E180" i="7"/>
  <c r="E177" i="19"/>
  <c r="H34" i="16"/>
  <c r="L407" i="19"/>
  <c r="C5" i="11"/>
  <c r="C7" s="1"/>
  <c r="C10" s="1"/>
  <c r="C9"/>
  <c r="C82" i="17"/>
  <c r="C83" s="1"/>
  <c r="X388" i="19"/>
  <c r="S329" i="7"/>
  <c r="Q326" i="19"/>
  <c r="M7" i="18"/>
  <c r="Q218" i="19"/>
  <c r="Q264"/>
  <c r="S265" i="7"/>
  <c r="Q265" i="19" s="1"/>
  <c r="S266" i="7"/>
  <c r="O266" i="19"/>
  <c r="E60" i="17"/>
  <c r="N266" i="19"/>
  <c r="D60" i="17"/>
  <c r="T407" i="7"/>
  <c r="R407" i="19" s="1"/>
  <c r="R402"/>
  <c r="E174" i="7"/>
  <c r="E171" i="19"/>
  <c r="H32" i="16"/>
  <c r="F168" i="7"/>
  <c r="F165" i="19"/>
  <c r="I30" i="16"/>
  <c r="F174" i="7"/>
  <c r="F171" i="19"/>
  <c r="I32" i="16"/>
  <c r="F180" i="7"/>
  <c r="F177" i="19"/>
  <c r="I34" i="16"/>
  <c r="S407" i="19"/>
  <c r="H82" i="17"/>
  <c r="H83" s="1"/>
  <c r="F5" i="11"/>
  <c r="F9"/>
  <c r="H9" s="1"/>
  <c r="R266" i="7"/>
  <c r="P265" i="19"/>
  <c r="AB402" i="7"/>
  <c r="C33" i="14"/>
  <c r="S265" i="1"/>
  <c r="S266"/>
  <c r="L80" i="17"/>
  <c r="D15" i="12"/>
  <c r="C35" i="14"/>
  <c r="O35" i="18"/>
  <c r="O36" s="1"/>
  <c r="O37" s="1"/>
  <c r="AA402" i="7"/>
  <c r="P36" i="18"/>
  <c r="E193" i="1"/>
  <c r="O94" i="17"/>
  <c r="Q193" i="7"/>
  <c r="Q193" i="1"/>
  <c r="P332" i="7"/>
  <c r="P331"/>
  <c r="P333" i="6"/>
  <c r="P402" s="1"/>
  <c r="P407" s="1"/>
  <c r="Q332"/>
  <c r="S332" s="1"/>
  <c r="Q331"/>
  <c r="S331" s="1"/>
  <c r="Z388" i="19" l="1"/>
  <c r="AB407" i="1"/>
  <c r="AA388" i="19"/>
  <c r="O193"/>
  <c r="R331" i="7"/>
  <c r="N331" i="19"/>
  <c r="AB407" i="7"/>
  <c r="X402" i="19"/>
  <c r="D79" i="17"/>
  <c r="F60"/>
  <c r="F79" s="1"/>
  <c r="E79"/>
  <c r="G60"/>
  <c r="G79" s="1"/>
  <c r="Q266" i="19"/>
  <c r="M34" i="18"/>
  <c r="M36" s="1"/>
  <c r="Q329" i="19"/>
  <c r="M26" i="18"/>
  <c r="E180" i="19"/>
  <c r="E168"/>
  <c r="R332" i="7"/>
  <c r="P332" i="19" s="1"/>
  <c r="N332"/>
  <c r="AA407" i="7"/>
  <c r="W407" i="19" s="1"/>
  <c r="W402"/>
  <c r="P266"/>
  <c r="L34" i="18"/>
  <c r="L36" s="1"/>
  <c r="H5" i="11"/>
  <c r="H7" s="1"/>
  <c r="H10" s="1"/>
  <c r="F7"/>
  <c r="F10" s="1"/>
  <c r="F180" i="19"/>
  <c r="F174"/>
  <c r="F168"/>
  <c r="E174"/>
  <c r="L84" i="17"/>
  <c r="M79"/>
  <c r="M23"/>
  <c r="M58"/>
  <c r="L92"/>
  <c r="L91"/>
  <c r="L90"/>
  <c r="L89"/>
  <c r="L97"/>
  <c r="L98" s="1"/>
  <c r="F15" i="12"/>
  <c r="E15"/>
  <c r="D17"/>
  <c r="C38" i="14"/>
  <c r="S333" i="6"/>
  <c r="O39" i="18"/>
  <c r="O40" s="1"/>
  <c r="P37"/>
  <c r="Q36" s="1"/>
  <c r="P333" i="7"/>
  <c r="F193"/>
  <c r="E193"/>
  <c r="Q333" i="6"/>
  <c r="P333" i="1"/>
  <c r="P402" s="1"/>
  <c r="P407" s="1"/>
  <c r="Q332"/>
  <c r="Q331"/>
  <c r="S331" s="1"/>
  <c r="F218" i="6"/>
  <c r="AC524" i="7" l="1"/>
  <c r="AB525" i="1"/>
  <c r="AB524"/>
  <c r="AB526"/>
  <c r="K82" i="17"/>
  <c r="K83" s="1"/>
  <c r="I19" i="18"/>
  <c r="E193" i="19"/>
  <c r="N333"/>
  <c r="P402" i="7"/>
  <c r="X407" i="19"/>
  <c r="AB524" i="7"/>
  <c r="A5" i="10"/>
  <c r="C5" s="1"/>
  <c r="E5" s="1"/>
  <c r="F5" s="1"/>
  <c r="AB526" i="7"/>
  <c r="AA530"/>
  <c r="AB525"/>
  <c r="C44" i="14"/>
  <c r="D13" i="12"/>
  <c r="AA8" i="8"/>
  <c r="AC8" s="1"/>
  <c r="L82" i="17"/>
  <c r="L83" s="1"/>
  <c r="P39" i="18"/>
  <c r="P40" s="1"/>
  <c r="R333" i="7"/>
  <c r="P331" i="19"/>
  <c r="J19" i="18"/>
  <c r="F193" i="19"/>
  <c r="F17" i="12"/>
  <c r="L93" i="17"/>
  <c r="M92"/>
  <c r="G15" i="12"/>
  <c r="E17"/>
  <c r="C42" i="14"/>
  <c r="D38" s="1"/>
  <c r="Q333" i="1"/>
  <c r="Q331" i="7"/>
  <c r="S332" i="1"/>
  <c r="S333" s="1"/>
  <c r="Q332" i="7"/>
  <c r="D17" i="17"/>
  <c r="Q17" i="18"/>
  <c r="Q33"/>
  <c r="Q10"/>
  <c r="Q28"/>
  <c r="Q25"/>
  <c r="Q37"/>
  <c r="Q5"/>
  <c r="Q8"/>
  <c r="Q18"/>
  <c r="Q9"/>
  <c r="Q27"/>
  <c r="Q13"/>
  <c r="Q30"/>
  <c r="Q11"/>
  <c r="Q26"/>
  <c r="Q15"/>
  <c r="Q12"/>
  <c r="Q14"/>
  <c r="Q7"/>
  <c r="Q22"/>
  <c r="Q21"/>
  <c r="Q23"/>
  <c r="Q19"/>
  <c r="Q6"/>
  <c r="Q34"/>
  <c r="Q20"/>
  <c r="Q31"/>
  <c r="Q24"/>
  <c r="Q29"/>
  <c r="Q32"/>
  <c r="Q16"/>
  <c r="Q35"/>
  <c r="Q333" i="7"/>
  <c r="F339"/>
  <c r="E339"/>
  <c r="F345"/>
  <c r="E346"/>
  <c r="F332"/>
  <c r="E332"/>
  <c r="F331"/>
  <c r="E331"/>
  <c r="F328"/>
  <c r="F326"/>
  <c r="E328"/>
  <c r="E326"/>
  <c r="F316"/>
  <c r="E316"/>
  <c r="F310"/>
  <c r="F309"/>
  <c r="F306"/>
  <c r="E306"/>
  <c r="E300"/>
  <c r="F300"/>
  <c r="F297"/>
  <c r="E297"/>
  <c r="F296"/>
  <c r="E296"/>
  <c r="F295"/>
  <c r="E295"/>
  <c r="F294"/>
  <c r="E294"/>
  <c r="E293"/>
  <c r="F293"/>
  <c r="F288"/>
  <c r="E288"/>
  <c r="F287"/>
  <c r="E287"/>
  <c r="F285"/>
  <c r="E285"/>
  <c r="F284"/>
  <c r="E284"/>
  <c r="F283"/>
  <c r="E283"/>
  <c r="F276"/>
  <c r="E276"/>
  <c r="F275"/>
  <c r="E275"/>
  <c r="F274"/>
  <c r="E274"/>
  <c r="F272"/>
  <c r="E272"/>
  <c r="F271"/>
  <c r="E271"/>
  <c r="F270"/>
  <c r="E263"/>
  <c r="E263" i="19" s="1"/>
  <c r="E262" i="7"/>
  <c r="E262" i="19" s="1"/>
  <c r="F261" i="7"/>
  <c r="E261"/>
  <c r="F247"/>
  <c r="F247" i="19" s="1"/>
  <c r="E247" i="7"/>
  <c r="F395" i="6"/>
  <c r="E333"/>
  <c r="F333"/>
  <c r="F329"/>
  <c r="E329"/>
  <c r="E313"/>
  <c r="F304"/>
  <c r="E342" i="1"/>
  <c r="F342"/>
  <c r="F333"/>
  <c r="E333"/>
  <c r="E313"/>
  <c r="C316" i="7"/>
  <c r="C316" i="19" s="1"/>
  <c r="G313" i="1" l="1"/>
  <c r="E402"/>
  <c r="E407" s="1"/>
  <c r="F402"/>
  <c r="F407" s="1"/>
  <c r="F526" i="7" s="1"/>
  <c r="AB527" i="1"/>
  <c r="E261" i="19"/>
  <c r="E264" i="7"/>
  <c r="F270" i="19"/>
  <c r="F271"/>
  <c r="F272"/>
  <c r="F274"/>
  <c r="F275"/>
  <c r="F276"/>
  <c r="F283"/>
  <c r="F284"/>
  <c r="F285"/>
  <c r="F287"/>
  <c r="F288"/>
  <c r="E293"/>
  <c r="F294"/>
  <c r="F295"/>
  <c r="F296"/>
  <c r="F297"/>
  <c r="E304" i="7"/>
  <c r="E300" i="19"/>
  <c r="F306"/>
  <c r="F310"/>
  <c r="F316"/>
  <c r="E328"/>
  <c r="F328"/>
  <c r="F331"/>
  <c r="F332"/>
  <c r="F345"/>
  <c r="F342" i="7"/>
  <c r="F339" i="19"/>
  <c r="S332" i="7"/>
  <c r="Q332" i="19" s="1"/>
  <c r="O332"/>
  <c r="S331" i="7"/>
  <c r="Q331" i="19" s="1"/>
  <c r="O331"/>
  <c r="E247"/>
  <c r="F264" i="7"/>
  <c r="F264" i="19" s="1"/>
  <c r="F261"/>
  <c r="E271"/>
  <c r="E272"/>
  <c r="E290" i="7"/>
  <c r="E290" i="19" s="1"/>
  <c r="E274"/>
  <c r="E275"/>
  <c r="E276"/>
  <c r="E283"/>
  <c r="E284"/>
  <c r="E285"/>
  <c r="E287"/>
  <c r="E288"/>
  <c r="F293"/>
  <c r="E294"/>
  <c r="E295"/>
  <c r="E296"/>
  <c r="E297"/>
  <c r="F300"/>
  <c r="E306"/>
  <c r="F309"/>
  <c r="E316"/>
  <c r="G316" i="7"/>
  <c r="G316" i="19" s="1"/>
  <c r="E326"/>
  <c r="F326"/>
  <c r="E331"/>
  <c r="E332"/>
  <c r="I11" i="18"/>
  <c r="E346" i="19"/>
  <c r="H17" i="16"/>
  <c r="E342" i="7"/>
  <c r="E339" i="19"/>
  <c r="E17" i="17"/>
  <c r="G17" s="1"/>
  <c r="G23" s="1"/>
  <c r="O333" i="19"/>
  <c r="L12" i="18"/>
  <c r="L16" s="1"/>
  <c r="L37" s="1"/>
  <c r="P333" i="19"/>
  <c r="R402" i="7"/>
  <c r="C13" i="12"/>
  <c r="D14"/>
  <c r="C14" s="1"/>
  <c r="I16" s="1"/>
  <c r="P407" i="7"/>
  <c r="N402" i="19"/>
  <c r="AB527" i="7"/>
  <c r="G17" i="12"/>
  <c r="F402" i="6"/>
  <c r="F407" s="1"/>
  <c r="F527" i="7" s="1"/>
  <c r="E402" i="6"/>
  <c r="E407" s="1"/>
  <c r="F266" i="7"/>
  <c r="F266" i="19" s="1"/>
  <c r="D15" i="14"/>
  <c r="D20"/>
  <c r="D25"/>
  <c r="D37"/>
  <c r="D42"/>
  <c r="D9"/>
  <c r="D16"/>
  <c r="D21"/>
  <c r="D34"/>
  <c r="D5"/>
  <c r="D12"/>
  <c r="D8"/>
  <c r="D10"/>
  <c r="D6"/>
  <c r="D22"/>
  <c r="D26"/>
  <c r="D36"/>
  <c r="D7"/>
  <c r="D18"/>
  <c r="D41"/>
  <c r="D24"/>
  <c r="D29"/>
  <c r="D40"/>
  <c r="D14"/>
  <c r="D31"/>
  <c r="D23"/>
  <c r="D30"/>
  <c r="D28"/>
  <c r="D19"/>
  <c r="D13"/>
  <c r="D17"/>
  <c r="D33"/>
  <c r="D35"/>
  <c r="C45"/>
  <c r="E23" i="17"/>
  <c r="S333" i="7"/>
  <c r="Q333" i="19" s="1"/>
  <c r="F17" i="17"/>
  <c r="F23" s="1"/>
  <c r="F80" s="1"/>
  <c r="D23"/>
  <c r="D80" s="1"/>
  <c r="E313" i="7"/>
  <c r="C318"/>
  <c r="I316"/>
  <c r="I316" i="19" s="1"/>
  <c r="F318" i="7"/>
  <c r="E318"/>
  <c r="F346"/>
  <c r="F329"/>
  <c r="F329" i="19" s="1"/>
  <c r="F333" i="7"/>
  <c r="E333"/>
  <c r="F313"/>
  <c r="F313" i="19" s="1"/>
  <c r="E329" i="7"/>
  <c r="E329" i="19" s="1"/>
  <c r="F290" i="7"/>
  <c r="F290" i="19" s="1"/>
  <c r="F304" i="7"/>
  <c r="F304" i="19" s="1"/>
  <c r="D401" i="1"/>
  <c r="H401" s="1"/>
  <c r="C388"/>
  <c r="G388" s="1"/>
  <c r="D388"/>
  <c r="H388" s="1"/>
  <c r="I20" i="18" l="1"/>
  <c r="H39" i="16"/>
  <c r="H54" s="1"/>
  <c r="F265" i="7"/>
  <c r="F265" i="19" s="1"/>
  <c r="F528" i="7"/>
  <c r="F530" s="1"/>
  <c r="R407"/>
  <c r="P402" i="19"/>
  <c r="I21" i="18"/>
  <c r="I32" s="1"/>
  <c r="E304" i="19"/>
  <c r="H41" i="16"/>
  <c r="J12" i="18"/>
  <c r="J16" s="1"/>
  <c r="F333" i="19"/>
  <c r="I18" i="16"/>
  <c r="J11" i="18"/>
  <c r="F346" i="19"/>
  <c r="I17" i="16"/>
  <c r="J24" i="18"/>
  <c r="F318" i="19"/>
  <c r="C318"/>
  <c r="D44" i="16"/>
  <c r="F44" s="1"/>
  <c r="I12" i="18"/>
  <c r="E333" i="19"/>
  <c r="H18" i="16"/>
  <c r="I24" i="18"/>
  <c r="E318" i="19"/>
  <c r="G318" i="7"/>
  <c r="G318" i="19" s="1"/>
  <c r="H44" i="16"/>
  <c r="J44" s="1"/>
  <c r="I22" i="18"/>
  <c r="E313" i="19"/>
  <c r="H42" i="16"/>
  <c r="N407" i="19"/>
  <c r="D82" i="17"/>
  <c r="D83" s="1"/>
  <c r="H16" i="12"/>
  <c r="H15"/>
  <c r="I14" i="18"/>
  <c r="E342" i="19"/>
  <c r="H69" i="16"/>
  <c r="J14" i="18"/>
  <c r="F342" i="19"/>
  <c r="I69" i="16"/>
  <c r="E265" i="7"/>
  <c r="E264" i="19"/>
  <c r="I15" i="12"/>
  <c r="J26" i="18"/>
  <c r="I47" i="16"/>
  <c r="I26" i="18"/>
  <c r="H47" i="16"/>
  <c r="J22" i="18"/>
  <c r="I42" i="16"/>
  <c r="J21" i="18"/>
  <c r="I41" i="16"/>
  <c r="J20" i="18"/>
  <c r="J32" s="1"/>
  <c r="I39" i="16"/>
  <c r="I56"/>
  <c r="I77" s="1"/>
  <c r="F402" i="7"/>
  <c r="I318"/>
  <c r="I318" i="19" s="1"/>
  <c r="F24" i="18"/>
  <c r="M12"/>
  <c r="D406" i="7"/>
  <c r="D400"/>
  <c r="D399"/>
  <c r="D399" i="19" s="1"/>
  <c r="D398" i="7"/>
  <c r="D398" i="19" s="1"/>
  <c r="D397" i="7"/>
  <c r="D392"/>
  <c r="C355"/>
  <c r="D355"/>
  <c r="C345"/>
  <c r="D345"/>
  <c r="D351"/>
  <c r="D350"/>
  <c r="D349"/>
  <c r="D348"/>
  <c r="D339"/>
  <c r="C339"/>
  <c r="D331"/>
  <c r="C331"/>
  <c r="C332"/>
  <c r="D332"/>
  <c r="D328"/>
  <c r="C328"/>
  <c r="C326"/>
  <c r="D326"/>
  <c r="D316"/>
  <c r="D310"/>
  <c r="C310"/>
  <c r="D309"/>
  <c r="C309"/>
  <c r="D306"/>
  <c r="C306"/>
  <c r="C301"/>
  <c r="C300"/>
  <c r="D301"/>
  <c r="D300"/>
  <c r="D297"/>
  <c r="D296"/>
  <c r="D295"/>
  <c r="D294"/>
  <c r="D293"/>
  <c r="C297"/>
  <c r="C296"/>
  <c r="C295"/>
  <c r="C294"/>
  <c r="C293"/>
  <c r="C283"/>
  <c r="D288"/>
  <c r="C288"/>
  <c r="D287"/>
  <c r="C287"/>
  <c r="D285"/>
  <c r="C285"/>
  <c r="D284"/>
  <c r="C284"/>
  <c r="D283"/>
  <c r="D276"/>
  <c r="D275"/>
  <c r="D274"/>
  <c r="C276"/>
  <c r="C275"/>
  <c r="C274"/>
  <c r="D272"/>
  <c r="D271"/>
  <c r="D270"/>
  <c r="C272"/>
  <c r="C271"/>
  <c r="C270"/>
  <c r="D263"/>
  <c r="D262"/>
  <c r="C261"/>
  <c r="C261" i="19" s="1"/>
  <c r="C263" i="7"/>
  <c r="C262"/>
  <c r="D247"/>
  <c r="C247"/>
  <c r="D214"/>
  <c r="D216"/>
  <c r="D215"/>
  <c r="C216"/>
  <c r="C215"/>
  <c r="C214"/>
  <c r="D211"/>
  <c r="D210"/>
  <c r="C211"/>
  <c r="C210"/>
  <c r="D209"/>
  <c r="D198"/>
  <c r="C198"/>
  <c r="D204"/>
  <c r="C204"/>
  <c r="D205"/>
  <c r="C205"/>
  <c r="D203"/>
  <c r="D201"/>
  <c r="D200"/>
  <c r="D197"/>
  <c r="C203"/>
  <c r="C201"/>
  <c r="C200"/>
  <c r="C197"/>
  <c r="D177"/>
  <c r="C177"/>
  <c r="D171"/>
  <c r="C171"/>
  <c r="D165"/>
  <c r="C165"/>
  <c r="A485"/>
  <c r="A486" s="1"/>
  <c r="A487" s="1"/>
  <c r="A488" s="1"/>
  <c r="A489" s="1"/>
  <c r="A490" s="1"/>
  <c r="A491" s="1"/>
  <c r="A492" s="1"/>
  <c r="A495" s="1"/>
  <c r="A496" s="1"/>
  <c r="A497" s="1"/>
  <c r="A498" s="1"/>
  <c r="A505" s="1"/>
  <c r="A506" s="1"/>
  <c r="A507" s="1"/>
  <c r="A508" s="1"/>
  <c r="A509" s="1"/>
  <c r="A510" s="1"/>
  <c r="A511" s="1"/>
  <c r="A512" s="1"/>
  <c r="A513" s="1"/>
  <c r="A514" s="1"/>
  <c r="A471"/>
  <c r="A472" s="1"/>
  <c r="A473" s="1"/>
  <c r="A474" s="1"/>
  <c r="A475" s="1"/>
  <c r="A476" s="1"/>
  <c r="A477" s="1"/>
  <c r="A478" s="1"/>
  <c r="A479" s="1"/>
  <c r="A460"/>
  <c r="A461" s="1"/>
  <c r="A462" s="1"/>
  <c r="A449"/>
  <c r="A450" s="1"/>
  <c r="A451" s="1"/>
  <c r="A452" s="1"/>
  <c r="A453" s="1"/>
  <c r="A454" s="1"/>
  <c r="A455" s="1"/>
  <c r="A456" s="1"/>
  <c r="A435"/>
  <c r="A436" s="1"/>
  <c r="A437" s="1"/>
  <c r="A438" s="1"/>
  <c r="A439" s="1"/>
  <c r="A440" s="1"/>
  <c r="A441" s="1"/>
  <c r="A442" s="1"/>
  <c r="A443" s="1"/>
  <c r="A423"/>
  <c r="A424" s="1"/>
  <c r="A425" s="1"/>
  <c r="A412"/>
  <c r="A413" s="1"/>
  <c r="A414" s="1"/>
  <c r="A415" s="1"/>
  <c r="A416" s="1"/>
  <c r="A417" s="1"/>
  <c r="A418" s="1"/>
  <c r="A419" s="1"/>
  <c r="A387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60"/>
  <c r="A361" s="1"/>
  <c r="A362" s="1"/>
  <c r="A363" s="1"/>
  <c r="A364" s="1"/>
  <c r="A365" s="1"/>
  <c r="A366" s="1"/>
  <c r="A350"/>
  <c r="A351" s="1"/>
  <c r="A336"/>
  <c r="O310"/>
  <c r="A307"/>
  <c r="A308" s="1"/>
  <c r="A309" s="1"/>
  <c r="A310" s="1"/>
  <c r="A311" s="1"/>
  <c r="A312" s="1"/>
  <c r="A299"/>
  <c r="A300" s="1"/>
  <c r="A301" s="1"/>
  <c r="A302" s="1"/>
  <c r="A303" s="1"/>
  <c r="A251"/>
  <c r="A255" s="1"/>
  <c r="A259" s="1"/>
  <c r="A260" s="1"/>
  <c r="A239"/>
  <c r="A247" s="1"/>
  <c r="A238"/>
  <c r="A228"/>
  <c r="A215"/>
  <c r="A216" s="1"/>
  <c r="A217" s="1"/>
  <c r="A210"/>
  <c r="A211" s="1"/>
  <c r="A212" s="1"/>
  <c r="A203"/>
  <c r="A204" s="1"/>
  <c r="A205" s="1"/>
  <c r="O191"/>
  <c r="M191" i="19" s="1"/>
  <c r="O190" i="7"/>
  <c r="M190" i="19" s="1"/>
  <c r="O189" i="7"/>
  <c r="M189" i="19" s="1"/>
  <c r="O188" i="7"/>
  <c r="M188" i="19" s="1"/>
  <c r="O185" i="7"/>
  <c r="M185" i="19" s="1"/>
  <c r="O184" i="7"/>
  <c r="M184" i="19" s="1"/>
  <c r="O183" i="7"/>
  <c r="M183" i="19" s="1"/>
  <c r="O179" i="7"/>
  <c r="M179" i="19" s="1"/>
  <c r="O178" i="7"/>
  <c r="M178" i="19" s="1"/>
  <c r="O173" i="7"/>
  <c r="M173" i="19" s="1"/>
  <c r="O172" i="7"/>
  <c r="M172" i="19" s="1"/>
  <c r="O167" i="7"/>
  <c r="M167" i="19" s="1"/>
  <c r="O166" i="7"/>
  <c r="M166" i="19" s="1"/>
  <c r="O160" i="7"/>
  <c r="M160" i="19" s="1"/>
  <c r="O159" i="7"/>
  <c r="M159" i="19" s="1"/>
  <c r="A157" i="7"/>
  <c r="O155"/>
  <c r="M155" i="19" s="1"/>
  <c r="O154" i="7"/>
  <c r="M154" i="19" s="1"/>
  <c r="O153" i="7"/>
  <c r="M153" i="19" s="1"/>
  <c r="A150" i="7"/>
  <c r="A130"/>
  <c r="A131" s="1"/>
  <c r="A132" s="1"/>
  <c r="A133" s="1"/>
  <c r="A134" s="1"/>
  <c r="A135" s="1"/>
  <c r="A136" s="1"/>
  <c r="A137" s="1"/>
  <c r="A138" s="1"/>
  <c r="A120"/>
  <c r="A121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67"/>
  <c r="A68" s="1"/>
  <c r="A69" s="1"/>
  <c r="A70" s="1"/>
  <c r="A71" s="1"/>
  <c r="A72" s="1"/>
  <c r="A73" s="1"/>
  <c r="A74" s="1"/>
  <c r="A75" s="1"/>
  <c r="A55"/>
  <c r="A56" s="1"/>
  <c r="A57" s="1"/>
  <c r="A49"/>
  <c r="A50" s="1"/>
  <c r="A51" s="1"/>
  <c r="A36"/>
  <c r="A37" s="1"/>
  <c r="A38" s="1"/>
  <c r="A39" s="1"/>
  <c r="A40" s="1"/>
  <c r="A41" s="1"/>
  <c r="A42" s="1"/>
  <c r="A43" s="1"/>
  <c r="D406" i="19" l="1"/>
  <c r="H406" i="7"/>
  <c r="H406" i="19" s="1"/>
  <c r="Q310" i="7"/>
  <c r="O310" i="19" s="1"/>
  <c r="M310"/>
  <c r="I165" i="7"/>
  <c r="I165" i="19" s="1"/>
  <c r="C165"/>
  <c r="D30" i="16"/>
  <c r="G165" i="7"/>
  <c r="G165" i="19" s="1"/>
  <c r="I177" i="7"/>
  <c r="I177" i="19" s="1"/>
  <c r="C177"/>
  <c r="D34" i="16"/>
  <c r="G177" i="7"/>
  <c r="G177" i="19" s="1"/>
  <c r="C201"/>
  <c r="G201" i="7"/>
  <c r="G201" i="19" s="1"/>
  <c r="D197"/>
  <c r="E10" i="16"/>
  <c r="H197" i="7"/>
  <c r="H197" i="19" s="1"/>
  <c r="C205"/>
  <c r="D12" i="16"/>
  <c r="G205" i="7"/>
  <c r="G205" i="19" s="1"/>
  <c r="C204"/>
  <c r="G204" i="7"/>
  <c r="G204" i="19" s="1"/>
  <c r="C198"/>
  <c r="D13" i="16"/>
  <c r="G198" i="7"/>
  <c r="G198" i="19" s="1"/>
  <c r="D209"/>
  <c r="H209" i="7"/>
  <c r="H209" i="19" s="1"/>
  <c r="C211"/>
  <c r="G211" i="7"/>
  <c r="G211" i="19" s="1"/>
  <c r="D211"/>
  <c r="H211" i="7"/>
  <c r="H211" i="19" s="1"/>
  <c r="C215"/>
  <c r="G215" i="7"/>
  <c r="G215" i="19" s="1"/>
  <c r="D215"/>
  <c r="H215" i="7"/>
  <c r="H215" i="19" s="1"/>
  <c r="D214"/>
  <c r="H214" i="7"/>
  <c r="H214" i="19" s="1"/>
  <c r="J247" i="7"/>
  <c r="J247" i="19" s="1"/>
  <c r="D247"/>
  <c r="H247" i="7"/>
  <c r="H247" i="19" s="1"/>
  <c r="G263" i="7"/>
  <c r="G263" i="19" s="1"/>
  <c r="C263"/>
  <c r="H262" i="7"/>
  <c r="H262" i="19" s="1"/>
  <c r="D262"/>
  <c r="I270" i="7"/>
  <c r="I270" i="19" s="1"/>
  <c r="C270"/>
  <c r="G270" i="7"/>
  <c r="G270" i="19" s="1"/>
  <c r="C272"/>
  <c r="G272" i="7"/>
  <c r="G272" i="19" s="1"/>
  <c r="D271"/>
  <c r="H271" i="7"/>
  <c r="H271" i="19" s="1"/>
  <c r="C274"/>
  <c r="C290" i="7"/>
  <c r="G274"/>
  <c r="G274" i="19" s="1"/>
  <c r="C276"/>
  <c r="G276" i="7"/>
  <c r="G276" i="19" s="1"/>
  <c r="D275"/>
  <c r="H275" i="7"/>
  <c r="H275" i="19" s="1"/>
  <c r="D283"/>
  <c r="H283" i="7"/>
  <c r="H283" i="19" s="1"/>
  <c r="D284"/>
  <c r="H284" i="7"/>
  <c r="H284" i="19" s="1"/>
  <c r="D285"/>
  <c r="H285" i="7"/>
  <c r="H285" i="19" s="1"/>
  <c r="D287"/>
  <c r="H287" i="7"/>
  <c r="H287" i="19" s="1"/>
  <c r="D288"/>
  <c r="H288" i="7"/>
  <c r="H288" i="19" s="1"/>
  <c r="C293"/>
  <c r="G293" i="7"/>
  <c r="G293" i="19" s="1"/>
  <c r="C295"/>
  <c r="G295" i="7"/>
  <c r="G295" i="19" s="1"/>
  <c r="C297"/>
  <c r="G297" i="7"/>
  <c r="G297" i="19" s="1"/>
  <c r="J294" i="7"/>
  <c r="J294" i="19" s="1"/>
  <c r="D294"/>
  <c r="H294" i="7"/>
  <c r="H294" i="19" s="1"/>
  <c r="D296"/>
  <c r="H296" i="7"/>
  <c r="H296" i="19" s="1"/>
  <c r="D300"/>
  <c r="H300" i="7"/>
  <c r="H300" i="19" s="1"/>
  <c r="C304" i="7"/>
  <c r="C300" i="19"/>
  <c r="G300" i="7"/>
  <c r="G300" i="19" s="1"/>
  <c r="C306"/>
  <c r="G306" i="7"/>
  <c r="G306" i="19" s="1"/>
  <c r="C309"/>
  <c r="G309" i="7"/>
  <c r="G309" i="19" s="1"/>
  <c r="C310"/>
  <c r="G310" i="7"/>
  <c r="G310" i="19" s="1"/>
  <c r="J316" i="7"/>
  <c r="J316" i="19" s="1"/>
  <c r="D316"/>
  <c r="H316" i="7"/>
  <c r="H316" i="19" s="1"/>
  <c r="C326"/>
  <c r="G326" i="7"/>
  <c r="G326" i="19" s="1"/>
  <c r="D328"/>
  <c r="H328" i="7"/>
  <c r="H328" i="19" s="1"/>
  <c r="C332"/>
  <c r="G332" i="7"/>
  <c r="G332" i="19" s="1"/>
  <c r="D331"/>
  <c r="H331" i="7"/>
  <c r="H331" i="19" s="1"/>
  <c r="D339"/>
  <c r="H339" i="7"/>
  <c r="H339" i="19" s="1"/>
  <c r="D349"/>
  <c r="H349" i="7"/>
  <c r="H349" i="19" s="1"/>
  <c r="D351"/>
  <c r="H351" i="7"/>
  <c r="H351" i="19" s="1"/>
  <c r="I345" i="7"/>
  <c r="I345" i="19" s="1"/>
  <c r="C345"/>
  <c r="G345" i="7"/>
  <c r="G345" i="19" s="1"/>
  <c r="I355" i="7"/>
  <c r="I355" i="19" s="1"/>
  <c r="C355"/>
  <c r="G355" i="7"/>
  <c r="G355" i="19" s="1"/>
  <c r="G23" i="18"/>
  <c r="D397" i="19"/>
  <c r="E43" i="16"/>
  <c r="H397" i="7"/>
  <c r="H397" i="19" s="1"/>
  <c r="F407" i="7"/>
  <c r="F407" i="19" s="1"/>
  <c r="F402"/>
  <c r="E266" i="7"/>
  <c r="E265" i="19"/>
  <c r="P407"/>
  <c r="L39" i="18"/>
  <c r="L40" s="1"/>
  <c r="F82" i="17"/>
  <c r="F83" s="1"/>
  <c r="I171" i="7"/>
  <c r="I171" i="19" s="1"/>
  <c r="C171"/>
  <c r="D32" i="16"/>
  <c r="G171" i="7"/>
  <c r="G171" i="19" s="1"/>
  <c r="C197"/>
  <c r="D10" i="16"/>
  <c r="G197" i="7"/>
  <c r="G197" i="19" s="1"/>
  <c r="D201"/>
  <c r="H201" i="7"/>
  <c r="H201" i="19" s="1"/>
  <c r="J165" i="7"/>
  <c r="J165" i="19" s="1"/>
  <c r="D165"/>
  <c r="E30" i="16"/>
  <c r="H165" i="7"/>
  <c r="H165" i="19" s="1"/>
  <c r="J171" i="7"/>
  <c r="J171" i="19" s="1"/>
  <c r="D171"/>
  <c r="E32" i="16"/>
  <c r="H171" i="7"/>
  <c r="H171" i="19" s="1"/>
  <c r="J177" i="7"/>
  <c r="J177" i="19" s="1"/>
  <c r="D177"/>
  <c r="E34" i="16"/>
  <c r="H177" i="7"/>
  <c r="H177" i="19" s="1"/>
  <c r="C200"/>
  <c r="G200" i="7"/>
  <c r="G200" i="19" s="1"/>
  <c r="C203"/>
  <c r="D11" i="16"/>
  <c r="G203" i="7"/>
  <c r="G203" i="19" s="1"/>
  <c r="D200"/>
  <c r="H200" i="7"/>
  <c r="H200" i="19" s="1"/>
  <c r="D203"/>
  <c r="E11" i="16"/>
  <c r="H203" i="7"/>
  <c r="H203" i="19" s="1"/>
  <c r="D205"/>
  <c r="E12" i="16"/>
  <c r="H205" i="7"/>
  <c r="H205" i="19" s="1"/>
  <c r="D204"/>
  <c r="H204" i="7"/>
  <c r="H204" i="19" s="1"/>
  <c r="D198"/>
  <c r="E13" i="16"/>
  <c r="H198" i="7"/>
  <c r="H198" i="19" s="1"/>
  <c r="C210"/>
  <c r="G210" i="7"/>
  <c r="G210" i="19" s="1"/>
  <c r="D210"/>
  <c r="H210" i="7"/>
  <c r="H210" i="19" s="1"/>
  <c r="C214"/>
  <c r="G214" i="7"/>
  <c r="G214" i="19" s="1"/>
  <c r="C216"/>
  <c r="G216" i="7"/>
  <c r="G216" i="19" s="1"/>
  <c r="D216"/>
  <c r="H216" i="7"/>
  <c r="H216" i="19" s="1"/>
  <c r="I247" i="7"/>
  <c r="I247" i="19" s="1"/>
  <c r="C247"/>
  <c r="G247" i="7"/>
  <c r="G247" i="19" s="1"/>
  <c r="G262" i="7"/>
  <c r="G262" i="19" s="1"/>
  <c r="C262"/>
  <c r="H263" i="7"/>
  <c r="H263" i="19" s="1"/>
  <c r="D263"/>
  <c r="C271"/>
  <c r="G271" i="7"/>
  <c r="G271" i="19" s="1"/>
  <c r="D270"/>
  <c r="H270" i="7"/>
  <c r="H270" i="19" s="1"/>
  <c r="J272" i="7"/>
  <c r="J272" i="19" s="1"/>
  <c r="D272"/>
  <c r="H272" i="7"/>
  <c r="H272" i="19" s="1"/>
  <c r="C275"/>
  <c r="G275" i="7"/>
  <c r="G275" i="19" s="1"/>
  <c r="D274"/>
  <c r="H274" i="7"/>
  <c r="H274" i="19" s="1"/>
  <c r="D276"/>
  <c r="H276" i="7"/>
  <c r="H276" i="19" s="1"/>
  <c r="C284"/>
  <c r="G284" i="7"/>
  <c r="G284" i="19" s="1"/>
  <c r="C285"/>
  <c r="G285" i="7"/>
  <c r="G285" i="19" s="1"/>
  <c r="C287"/>
  <c r="G287" i="7"/>
  <c r="G287" i="19" s="1"/>
  <c r="C288"/>
  <c r="G288" i="7"/>
  <c r="G288" i="19" s="1"/>
  <c r="C283"/>
  <c r="G283" i="7"/>
  <c r="G283" i="19" s="1"/>
  <c r="I294" i="7"/>
  <c r="I294" i="19" s="1"/>
  <c r="C294"/>
  <c r="G294" i="7"/>
  <c r="G294" i="19" s="1"/>
  <c r="C296"/>
  <c r="G296" i="7"/>
  <c r="G296" i="19" s="1"/>
  <c r="D293"/>
  <c r="H293" i="7"/>
  <c r="H293" i="19" s="1"/>
  <c r="D295"/>
  <c r="H295" i="7"/>
  <c r="H295" i="19" s="1"/>
  <c r="D297"/>
  <c r="H297" i="7"/>
  <c r="H297" i="19" s="1"/>
  <c r="D301"/>
  <c r="H301" i="7"/>
  <c r="H301" i="19" s="1"/>
  <c r="C301"/>
  <c r="G301" i="7"/>
  <c r="G301" i="19" s="1"/>
  <c r="D306"/>
  <c r="H306" i="7"/>
  <c r="H306" i="19" s="1"/>
  <c r="D309"/>
  <c r="H309" i="7"/>
  <c r="H309" i="19" s="1"/>
  <c r="D310"/>
  <c r="H310" i="7"/>
  <c r="H310" i="19" s="1"/>
  <c r="J326" i="7"/>
  <c r="J326" i="19" s="1"/>
  <c r="D326"/>
  <c r="H326" i="7"/>
  <c r="H326" i="19" s="1"/>
  <c r="C328"/>
  <c r="G328" i="7"/>
  <c r="G328" i="19" s="1"/>
  <c r="D332"/>
  <c r="H332" i="7"/>
  <c r="H332" i="19" s="1"/>
  <c r="I331" i="7"/>
  <c r="I331" i="19" s="1"/>
  <c r="C331"/>
  <c r="G331" i="7"/>
  <c r="G331" i="19" s="1"/>
  <c r="C339"/>
  <c r="G339" i="7"/>
  <c r="G339" i="19" s="1"/>
  <c r="D348"/>
  <c r="H348" i="7"/>
  <c r="H348" i="19" s="1"/>
  <c r="D350"/>
  <c r="H350" i="7"/>
  <c r="H350" i="19" s="1"/>
  <c r="J345" i="7"/>
  <c r="J345" i="19" s="1"/>
  <c r="D345"/>
  <c r="H345" i="7"/>
  <c r="H345" i="19" s="1"/>
  <c r="J355" i="7"/>
  <c r="J355" i="19" s="1"/>
  <c r="D355"/>
  <c r="H355" i="7"/>
  <c r="H355" i="19" s="1"/>
  <c r="J392" i="7"/>
  <c r="J392" i="19" s="1"/>
  <c r="D392"/>
  <c r="H392" i="7"/>
  <c r="H392" i="19" s="1"/>
  <c r="G30" i="18"/>
  <c r="K30" s="1"/>
  <c r="D400" i="19"/>
  <c r="E52" i="16"/>
  <c r="H400" i="7"/>
  <c r="H400" i="19" s="1"/>
  <c r="I21" i="16"/>
  <c r="I16" i="18"/>
  <c r="H21" i="16"/>
  <c r="I54"/>
  <c r="C264" i="7"/>
  <c r="C264" i="19" s="1"/>
  <c r="G261" i="7"/>
  <c r="G261" i="19" s="1"/>
  <c r="S310" i="7"/>
  <c r="Q313"/>
  <c r="K23" i="18"/>
  <c r="M16"/>
  <c r="I197" i="7"/>
  <c r="I197" i="19" s="1"/>
  <c r="I201" i="7"/>
  <c r="I201" i="19" s="1"/>
  <c r="J197" i="7"/>
  <c r="J197" i="19" s="1"/>
  <c r="J201" i="7"/>
  <c r="J201" i="19" s="1"/>
  <c r="I205" i="7"/>
  <c r="I205" i="19" s="1"/>
  <c r="I204" i="7"/>
  <c r="I204" i="19" s="1"/>
  <c r="I198" i="7"/>
  <c r="I198" i="19" s="1"/>
  <c r="J209" i="7"/>
  <c r="J209" i="19" s="1"/>
  <c r="I211" i="7"/>
  <c r="I211" i="19" s="1"/>
  <c r="J211" i="7"/>
  <c r="J211" i="19" s="1"/>
  <c r="I215" i="7"/>
  <c r="I215" i="19" s="1"/>
  <c r="J215" i="7"/>
  <c r="J215" i="19" s="1"/>
  <c r="J214" i="7"/>
  <c r="J214" i="19" s="1"/>
  <c r="I263" i="7"/>
  <c r="I263" i="19" s="1"/>
  <c r="J263" i="7"/>
  <c r="J263" i="19" s="1"/>
  <c r="I271" i="7"/>
  <c r="I271" i="19" s="1"/>
  <c r="J270" i="7"/>
  <c r="J270" i="19" s="1"/>
  <c r="I275" i="7"/>
  <c r="I275" i="19" s="1"/>
  <c r="J274" i="7"/>
  <c r="J274" i="19" s="1"/>
  <c r="J276" i="7"/>
  <c r="J276" i="19" s="1"/>
  <c r="I284" i="7"/>
  <c r="I284" i="19" s="1"/>
  <c r="I285" i="7"/>
  <c r="I285" i="19" s="1"/>
  <c r="I287" i="7"/>
  <c r="I287" i="19" s="1"/>
  <c r="I288" i="7"/>
  <c r="I288" i="19" s="1"/>
  <c r="I283" i="7"/>
  <c r="I283" i="19" s="1"/>
  <c r="I296" i="7"/>
  <c r="I296" i="19" s="1"/>
  <c r="J293" i="7"/>
  <c r="J293" i="19" s="1"/>
  <c r="J295" i="7"/>
  <c r="J295" i="19" s="1"/>
  <c r="J297" i="7"/>
  <c r="J297" i="19" s="1"/>
  <c r="J301" i="7"/>
  <c r="J301" i="19" s="1"/>
  <c r="I301" i="7"/>
  <c r="J306"/>
  <c r="J306" i="19" s="1"/>
  <c r="J309" i="7"/>
  <c r="J309" i="19" s="1"/>
  <c r="J310" i="7"/>
  <c r="J310" i="19" s="1"/>
  <c r="I328" i="7"/>
  <c r="I328" i="19" s="1"/>
  <c r="J332" i="7"/>
  <c r="J332" i="19" s="1"/>
  <c r="C342" i="7"/>
  <c r="I339"/>
  <c r="I339" i="19" s="1"/>
  <c r="D352" i="7"/>
  <c r="J348"/>
  <c r="J348" i="19" s="1"/>
  <c r="J350" i="7"/>
  <c r="J350" i="19" s="1"/>
  <c r="J400" i="7"/>
  <c r="I200"/>
  <c r="I200" i="19" s="1"/>
  <c r="I203" i="7"/>
  <c r="I203" i="19" s="1"/>
  <c r="J200" i="7"/>
  <c r="J200" i="19" s="1"/>
  <c r="J203" i="7"/>
  <c r="J203" i="19" s="1"/>
  <c r="J205" i="7"/>
  <c r="J205" i="19" s="1"/>
  <c r="J204" i="7"/>
  <c r="J204" i="19" s="1"/>
  <c r="J198" i="7"/>
  <c r="J198" i="19" s="1"/>
  <c r="I210" i="7"/>
  <c r="I210" i="19" s="1"/>
  <c r="J210" i="7"/>
  <c r="J210" i="19" s="1"/>
  <c r="I214" i="7"/>
  <c r="I214" i="19" s="1"/>
  <c r="I216" i="7"/>
  <c r="I216" i="19" s="1"/>
  <c r="J216" i="7"/>
  <c r="J216" i="19" s="1"/>
  <c r="I262" i="7"/>
  <c r="I262" i="19" s="1"/>
  <c r="I261" i="7"/>
  <c r="J262"/>
  <c r="J262" i="19" s="1"/>
  <c r="I272" i="7"/>
  <c r="I272" i="19" s="1"/>
  <c r="J271" i="7"/>
  <c r="J271" i="19" s="1"/>
  <c r="I274" i="7"/>
  <c r="I274" i="19" s="1"/>
  <c r="I276" i="7"/>
  <c r="I276" i="19" s="1"/>
  <c r="J275" i="7"/>
  <c r="J275" i="19" s="1"/>
  <c r="J283" i="7"/>
  <c r="J283" i="19" s="1"/>
  <c r="J284" i="7"/>
  <c r="J284" i="19" s="1"/>
  <c r="J285" i="7"/>
  <c r="J285" i="19" s="1"/>
  <c r="J287" i="7"/>
  <c r="J287" i="19" s="1"/>
  <c r="J288" i="7"/>
  <c r="J288" i="19" s="1"/>
  <c r="I293" i="7"/>
  <c r="I293" i="19" s="1"/>
  <c r="I295" i="7"/>
  <c r="I295" i="19" s="1"/>
  <c r="I297" i="7"/>
  <c r="I297" i="19" s="1"/>
  <c r="J296" i="7"/>
  <c r="J296" i="19" s="1"/>
  <c r="J300" i="7"/>
  <c r="J300" i="19" s="1"/>
  <c r="I300" i="7"/>
  <c r="I300" i="19" s="1"/>
  <c r="C313" i="7"/>
  <c r="I306"/>
  <c r="I306" i="19" s="1"/>
  <c r="I309" i="7"/>
  <c r="I310"/>
  <c r="I310" i="19" s="1"/>
  <c r="I326" i="7"/>
  <c r="I326" i="19" s="1"/>
  <c r="J328" i="7"/>
  <c r="J328" i="19" s="1"/>
  <c r="I332" i="7"/>
  <c r="I332" i="19" s="1"/>
  <c r="J331" i="7"/>
  <c r="J331" i="19" s="1"/>
  <c r="D342" i="7"/>
  <c r="J339"/>
  <c r="J339" i="19" s="1"/>
  <c r="J349" i="7"/>
  <c r="J349" i="19" s="1"/>
  <c r="J351" i="7"/>
  <c r="J351" i="19" s="1"/>
  <c r="D168" i="7"/>
  <c r="D180"/>
  <c r="D318"/>
  <c r="C346"/>
  <c r="D401"/>
  <c r="D174"/>
  <c r="C356"/>
  <c r="C174"/>
  <c r="D356"/>
  <c r="C168"/>
  <c r="C180"/>
  <c r="D346"/>
  <c r="D395"/>
  <c r="D218"/>
  <c r="D313"/>
  <c r="D333"/>
  <c r="C218"/>
  <c r="D290"/>
  <c r="C333"/>
  <c r="D304"/>
  <c r="D329"/>
  <c r="C329"/>
  <c r="D206"/>
  <c r="C206"/>
  <c r="G6" i="18" l="1"/>
  <c r="D206" i="19"/>
  <c r="H206" i="7"/>
  <c r="H206" i="19" s="1"/>
  <c r="F7" i="18"/>
  <c r="C218" i="19"/>
  <c r="D14" i="16"/>
  <c r="G218" i="7"/>
  <c r="G218" i="19" s="1"/>
  <c r="G15" i="18"/>
  <c r="D395" i="19"/>
  <c r="E19" i="16"/>
  <c r="E21" s="1"/>
  <c r="K21" s="1"/>
  <c r="H395" i="7"/>
  <c r="H395" i="19" s="1"/>
  <c r="G31" i="18"/>
  <c r="D356" i="19"/>
  <c r="E53" i="16"/>
  <c r="H356" i="7"/>
  <c r="H356" i="19" s="1"/>
  <c r="D168"/>
  <c r="H168" i="7"/>
  <c r="H168" i="19" s="1"/>
  <c r="I313" i="7"/>
  <c r="I313" i="19" s="1"/>
  <c r="I309"/>
  <c r="I264" i="7"/>
  <c r="I261" i="19"/>
  <c r="J401" i="7"/>
  <c r="J401" i="19" s="1"/>
  <c r="J400"/>
  <c r="S313" i="7"/>
  <c r="Q310" i="19"/>
  <c r="G52" i="16"/>
  <c r="K52"/>
  <c r="G13"/>
  <c r="K13"/>
  <c r="G11"/>
  <c r="K11"/>
  <c r="G34"/>
  <c r="K34"/>
  <c r="G32"/>
  <c r="K32"/>
  <c r="G30"/>
  <c r="K30"/>
  <c r="F10"/>
  <c r="J10"/>
  <c r="E266" i="19"/>
  <c r="H56" i="16"/>
  <c r="H77" s="1"/>
  <c r="H78" s="1"/>
  <c r="I34" i="18"/>
  <c r="I36" s="1"/>
  <c r="I37" s="1"/>
  <c r="E402" i="7"/>
  <c r="K43" i="16"/>
  <c r="G43"/>
  <c r="F21" i="18"/>
  <c r="C304" i="19"/>
  <c r="D41" i="16"/>
  <c r="F12"/>
  <c r="J12"/>
  <c r="F34"/>
  <c r="J34"/>
  <c r="F30"/>
  <c r="J30"/>
  <c r="G26" i="18"/>
  <c r="D329" i="19"/>
  <c r="E47" i="16"/>
  <c r="H329" i="7"/>
  <c r="H329" i="19" s="1"/>
  <c r="F12" i="18"/>
  <c r="C333" i="19"/>
  <c r="D18" i="16"/>
  <c r="G333" i="7"/>
  <c r="G333" i="19" s="1"/>
  <c r="G22" i="18"/>
  <c r="D313" i="19"/>
  <c r="E42" i="16"/>
  <c r="C180" i="19"/>
  <c r="G180" i="7"/>
  <c r="G180" i="19" s="1"/>
  <c r="F31" i="18"/>
  <c r="C356" i="19"/>
  <c r="D53" i="16"/>
  <c r="G356" i="7"/>
  <c r="G356" i="19" s="1"/>
  <c r="D401"/>
  <c r="H401" i="7"/>
  <c r="H401" i="19" s="1"/>
  <c r="G24" i="18"/>
  <c r="D318" i="19"/>
  <c r="E44" i="16"/>
  <c r="H318" i="7"/>
  <c r="H318" i="19" s="1"/>
  <c r="D342"/>
  <c r="E69" i="16"/>
  <c r="H342" i="7"/>
  <c r="H342" i="19" s="1"/>
  <c r="F22" i="18"/>
  <c r="C313" i="19"/>
  <c r="D42" i="16"/>
  <c r="F6" i="18"/>
  <c r="C206" i="19"/>
  <c r="G206" i="7"/>
  <c r="G206" i="19" s="1"/>
  <c r="F26" i="18"/>
  <c r="C329" i="19"/>
  <c r="D47" i="16"/>
  <c r="G329" i="7"/>
  <c r="G329" i="19" s="1"/>
  <c r="G21" i="18"/>
  <c r="D304" i="19"/>
  <c r="E41" i="16"/>
  <c r="G20" i="18"/>
  <c r="K20" s="1"/>
  <c r="D290" i="19"/>
  <c r="E39" i="16"/>
  <c r="H290" i="7"/>
  <c r="H290" i="19" s="1"/>
  <c r="G12" i="18"/>
  <c r="K12" s="1"/>
  <c r="D333" i="19"/>
  <c r="E18" i="16"/>
  <c r="H333" i="7"/>
  <c r="H333" i="19" s="1"/>
  <c r="G7" i="18"/>
  <c r="D218" i="19"/>
  <c r="E14" i="16"/>
  <c r="H218" i="7"/>
  <c r="H218" i="19" s="1"/>
  <c r="G11" i="18"/>
  <c r="K11" s="1"/>
  <c r="D346" i="19"/>
  <c r="E17" i="16"/>
  <c r="H346" i="7"/>
  <c r="H346" i="19" s="1"/>
  <c r="C168"/>
  <c r="G168" i="7"/>
  <c r="G168" i="19" s="1"/>
  <c r="C174"/>
  <c r="G174" i="7"/>
  <c r="G174" i="19" s="1"/>
  <c r="D174"/>
  <c r="H174" i="7"/>
  <c r="H174" i="19" s="1"/>
  <c r="F11" i="18"/>
  <c r="C346" i="19"/>
  <c r="D17" i="16"/>
  <c r="G346" i="7"/>
  <c r="G346" i="19" s="1"/>
  <c r="D180"/>
  <c r="H180" i="7"/>
  <c r="H180" i="19" s="1"/>
  <c r="D352"/>
  <c r="E50" i="16"/>
  <c r="H352" i="7"/>
  <c r="H352" i="19" s="1"/>
  <c r="C342"/>
  <c r="D69" i="16"/>
  <c r="G342" i="7"/>
  <c r="G342" i="19" s="1"/>
  <c r="I304" i="7"/>
  <c r="I304" i="19" s="1"/>
  <c r="I301"/>
  <c r="O313"/>
  <c r="Q402" i="7"/>
  <c r="G12" i="16"/>
  <c r="K12"/>
  <c r="F11"/>
  <c r="J11"/>
  <c r="F32"/>
  <c r="J32"/>
  <c r="C290" i="19"/>
  <c r="D39" i="16"/>
  <c r="G290" i="7"/>
  <c r="G290" i="19" s="1"/>
  <c r="F13" i="16"/>
  <c r="J13"/>
  <c r="G10"/>
  <c r="K10"/>
  <c r="F20" i="18"/>
  <c r="I78" i="16"/>
  <c r="C265" i="7"/>
  <c r="G264"/>
  <c r="G264" i="19" s="1"/>
  <c r="M22" i="18"/>
  <c r="M32" s="1"/>
  <c r="M37" s="1"/>
  <c r="N16" s="1"/>
  <c r="E45" i="17"/>
  <c r="K6" i="18"/>
  <c r="K22"/>
  <c r="K15"/>
  <c r="K31"/>
  <c r="J352" i="7"/>
  <c r="J352" i="19" s="1"/>
  <c r="G29" i="18"/>
  <c r="K26"/>
  <c r="J34"/>
  <c r="K21"/>
  <c r="K7"/>
  <c r="K24"/>
  <c r="J342" i="7"/>
  <c r="J342" i="19" s="1"/>
  <c r="G14" i="18"/>
  <c r="I342" i="7"/>
  <c r="I342" i="19" s="1"/>
  <c r="F14" i="18"/>
  <c r="F16" s="1"/>
  <c r="I290" i="7"/>
  <c r="I290" i="19" s="1"/>
  <c r="J206" i="7"/>
  <c r="J206" i="19" s="1"/>
  <c r="I206" i="7"/>
  <c r="I206" i="19" s="1"/>
  <c r="I329" i="7"/>
  <c r="I329" i="19" s="1"/>
  <c r="J329" i="7"/>
  <c r="J329" i="19" s="1"/>
  <c r="G304" i="7"/>
  <c r="G304" i="19" s="1"/>
  <c r="I333" i="7"/>
  <c r="I333" i="19" s="1"/>
  <c r="J290" i="7"/>
  <c r="J290" i="19" s="1"/>
  <c r="J333" i="7"/>
  <c r="J333" i="19" s="1"/>
  <c r="J218" i="7"/>
  <c r="J218" i="19" s="1"/>
  <c r="I180" i="7"/>
  <c r="I180" i="19" s="1"/>
  <c r="I168" i="7"/>
  <c r="I168" i="19" s="1"/>
  <c r="I174" i="7"/>
  <c r="I174" i="19" s="1"/>
  <c r="J174" i="7"/>
  <c r="J174" i="19" s="1"/>
  <c r="I346" i="7"/>
  <c r="I346" i="19" s="1"/>
  <c r="J318" i="7"/>
  <c r="J318" i="19" s="1"/>
  <c r="J304" i="7"/>
  <c r="J304" i="19" s="1"/>
  <c r="H304" i="7"/>
  <c r="H304" i="19" s="1"/>
  <c r="I218" i="7"/>
  <c r="I218" i="19" s="1"/>
  <c r="J313" i="7"/>
  <c r="J313" i="19" s="1"/>
  <c r="H313" i="7"/>
  <c r="H313" i="19" s="1"/>
  <c r="J395" i="7"/>
  <c r="J395" i="19" s="1"/>
  <c r="J346" i="7"/>
  <c r="J346" i="19" s="1"/>
  <c r="J356" i="7"/>
  <c r="J356" i="19" s="1"/>
  <c r="I356" i="7"/>
  <c r="I356" i="19" s="1"/>
  <c r="J180" i="7"/>
  <c r="J180" i="19" s="1"/>
  <c r="J168" i="7"/>
  <c r="J168" i="19" s="1"/>
  <c r="G313" i="7"/>
  <c r="G313" i="19" s="1"/>
  <c r="D193" i="7"/>
  <c r="C193"/>
  <c r="A485" i="6"/>
  <c r="A486" s="1"/>
  <c r="A487" s="1"/>
  <c r="A488" s="1"/>
  <c r="A489" s="1"/>
  <c r="A490" s="1"/>
  <c r="A491" s="1"/>
  <c r="A492" s="1"/>
  <c r="A495" s="1"/>
  <c r="A496" s="1"/>
  <c r="A497" s="1"/>
  <c r="A498" s="1"/>
  <c r="A505" s="1"/>
  <c r="A506" s="1"/>
  <c r="A507" s="1"/>
  <c r="A508" s="1"/>
  <c r="A509" s="1"/>
  <c r="A510" s="1"/>
  <c r="A511" s="1"/>
  <c r="A512" s="1"/>
  <c r="A513" s="1"/>
  <c r="A514" s="1"/>
  <c r="A471"/>
  <c r="A472" s="1"/>
  <c r="A473" s="1"/>
  <c r="A474" s="1"/>
  <c r="A475" s="1"/>
  <c r="A476" s="1"/>
  <c r="A477" s="1"/>
  <c r="A478" s="1"/>
  <c r="A479" s="1"/>
  <c r="A460"/>
  <c r="A461" s="1"/>
  <c r="A462" s="1"/>
  <c r="A449"/>
  <c r="A450" s="1"/>
  <c r="A451" s="1"/>
  <c r="A452" s="1"/>
  <c r="A453" s="1"/>
  <c r="A454" s="1"/>
  <c r="A455" s="1"/>
  <c r="A456" s="1"/>
  <c r="A435"/>
  <c r="A436" s="1"/>
  <c r="A437" s="1"/>
  <c r="A438" s="1"/>
  <c r="A439" s="1"/>
  <c r="A440" s="1"/>
  <c r="A441" s="1"/>
  <c r="A442" s="1"/>
  <c r="A443" s="1"/>
  <c r="A423"/>
  <c r="A424" s="1"/>
  <c r="A425" s="1"/>
  <c r="A412"/>
  <c r="A413" s="1"/>
  <c r="A414" s="1"/>
  <c r="A415" s="1"/>
  <c r="A416" s="1"/>
  <c r="A417" s="1"/>
  <c r="A418" s="1"/>
  <c r="A419" s="1"/>
  <c r="D401"/>
  <c r="H401" s="1"/>
  <c r="D395"/>
  <c r="H395" s="1"/>
  <c r="A387"/>
  <c r="A369"/>
  <c r="A370" s="1"/>
  <c r="A371" s="1"/>
  <c r="A372" s="1"/>
  <c r="A373" s="1"/>
  <c r="A374" s="1"/>
  <c r="A375" s="1"/>
  <c r="A376" s="1"/>
  <c r="A377" s="1"/>
  <c r="A378" s="1"/>
  <c r="A379" s="1"/>
  <c r="A380" s="1"/>
  <c r="A381" s="1"/>
  <c r="A368"/>
  <c r="A360"/>
  <c r="A361" s="1"/>
  <c r="A362" s="1"/>
  <c r="A363" s="1"/>
  <c r="A364" s="1"/>
  <c r="A365" s="1"/>
  <c r="A366" s="1"/>
  <c r="D356"/>
  <c r="H356" s="1"/>
  <c r="C356"/>
  <c r="G356" s="1"/>
  <c r="D352"/>
  <c r="H352" s="1"/>
  <c r="A350"/>
  <c r="A351" s="1"/>
  <c r="D346"/>
  <c r="H346" s="1"/>
  <c r="C346"/>
  <c r="G346" s="1"/>
  <c r="A336"/>
  <c r="D333"/>
  <c r="H333" s="1"/>
  <c r="C333"/>
  <c r="G333" s="1"/>
  <c r="D329"/>
  <c r="H329" s="1"/>
  <c r="C329"/>
  <c r="G329" s="1"/>
  <c r="D318"/>
  <c r="H318" s="1"/>
  <c r="C318"/>
  <c r="G318" s="1"/>
  <c r="D313"/>
  <c r="C313"/>
  <c r="G313" s="1"/>
  <c r="O310"/>
  <c r="Q310" s="1"/>
  <c r="A307"/>
  <c r="A308" s="1"/>
  <c r="A309" s="1"/>
  <c r="A310" s="1"/>
  <c r="A311" s="1"/>
  <c r="A312" s="1"/>
  <c r="D304"/>
  <c r="A299"/>
  <c r="A300" s="1"/>
  <c r="A301" s="1"/>
  <c r="A302" s="1"/>
  <c r="A303" s="1"/>
  <c r="D290"/>
  <c r="H290" s="1"/>
  <c r="A255"/>
  <c r="A259" s="1"/>
  <c r="A260" s="1"/>
  <c r="A251"/>
  <c r="A238"/>
  <c r="A239" s="1"/>
  <c r="A247" s="1"/>
  <c r="A228"/>
  <c r="D218"/>
  <c r="H218" s="1"/>
  <c r="C218"/>
  <c r="G218" s="1"/>
  <c r="A215"/>
  <c r="A216" s="1"/>
  <c r="A217" s="1"/>
  <c r="A210"/>
  <c r="A211" s="1"/>
  <c r="A212" s="1"/>
  <c r="D206"/>
  <c r="H206" s="1"/>
  <c r="C206"/>
  <c r="G206" s="1"/>
  <c r="A203"/>
  <c r="A204" s="1"/>
  <c r="A205" s="1"/>
  <c r="O191"/>
  <c r="O190"/>
  <c r="O189"/>
  <c r="O188"/>
  <c r="O185"/>
  <c r="O184"/>
  <c r="O183"/>
  <c r="O179"/>
  <c r="O178"/>
  <c r="O173"/>
  <c r="O172"/>
  <c r="O167"/>
  <c r="O166"/>
  <c r="O160"/>
  <c r="O159"/>
  <c r="A157"/>
  <c r="O155"/>
  <c r="O154"/>
  <c r="O153"/>
  <c r="A150"/>
  <c r="A130"/>
  <c r="A131" s="1"/>
  <c r="A132" s="1"/>
  <c r="A133" s="1"/>
  <c r="A134" s="1"/>
  <c r="A135" s="1"/>
  <c r="A136" s="1"/>
  <c r="A137" s="1"/>
  <c r="A138" s="1"/>
  <c r="A120"/>
  <c r="A121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67"/>
  <c r="A68" s="1"/>
  <c r="A69" s="1"/>
  <c r="A70" s="1"/>
  <c r="A71" s="1"/>
  <c r="A72" s="1"/>
  <c r="A73" s="1"/>
  <c r="A74" s="1"/>
  <c r="A75" s="1"/>
  <c r="A55"/>
  <c r="A56" s="1"/>
  <c r="A57" s="1"/>
  <c r="A49"/>
  <c r="A50" s="1"/>
  <c r="A51" s="1"/>
  <c r="A36"/>
  <c r="A37" s="1"/>
  <c r="A38" s="1"/>
  <c r="A39" s="1"/>
  <c r="A40" s="1"/>
  <c r="A41" s="1"/>
  <c r="A42" s="1"/>
  <c r="A43" s="1"/>
  <c r="D395" i="1"/>
  <c r="H395" s="1"/>
  <c r="C356"/>
  <c r="G356" s="1"/>
  <c r="D356"/>
  <c r="H356" s="1"/>
  <c r="D352"/>
  <c r="H352" s="1"/>
  <c r="C346"/>
  <c r="G346" s="1"/>
  <c r="D346"/>
  <c r="H346" s="1"/>
  <c r="C342"/>
  <c r="G342" s="1"/>
  <c r="D342"/>
  <c r="H342" s="1"/>
  <c r="C333"/>
  <c r="G333" s="1"/>
  <c r="D333"/>
  <c r="H333" s="1"/>
  <c r="C329"/>
  <c r="G329" s="1"/>
  <c r="D329"/>
  <c r="H329" s="1"/>
  <c r="C318"/>
  <c r="G318" s="1"/>
  <c r="D318"/>
  <c r="H318" s="1"/>
  <c r="D313"/>
  <c r="D304"/>
  <c r="D290"/>
  <c r="H290" s="1"/>
  <c r="G265"/>
  <c r="C218"/>
  <c r="G218" s="1"/>
  <c r="D218"/>
  <c r="H218" s="1"/>
  <c r="A216"/>
  <c r="A215"/>
  <c r="A211"/>
  <c r="A210"/>
  <c r="A217"/>
  <c r="C206"/>
  <c r="G206" s="1"/>
  <c r="D206"/>
  <c r="H206" s="1"/>
  <c r="C193"/>
  <c r="D193"/>
  <c r="E54" i="16" l="1"/>
  <c r="K54" s="1"/>
  <c r="G19" i="18"/>
  <c r="G32" s="1"/>
  <c r="D193" i="19"/>
  <c r="F39" i="16"/>
  <c r="J39"/>
  <c r="Q407" i="7"/>
  <c r="O407" i="19" s="1"/>
  <c r="O402"/>
  <c r="G50" i="16"/>
  <c r="K50"/>
  <c r="G41"/>
  <c r="K41"/>
  <c r="F47"/>
  <c r="J47"/>
  <c r="F42"/>
  <c r="J42"/>
  <c r="G69"/>
  <c r="K69"/>
  <c r="G42"/>
  <c r="K42"/>
  <c r="F18"/>
  <c r="J18"/>
  <c r="G47"/>
  <c r="K47"/>
  <c r="E407" i="7"/>
  <c r="E402" i="19"/>
  <c r="F19" i="18"/>
  <c r="F32" s="1"/>
  <c r="C193" i="19"/>
  <c r="C266" i="7"/>
  <c r="C266" i="19" s="1"/>
  <c r="C265"/>
  <c r="F69" i="16"/>
  <c r="J69"/>
  <c r="F17"/>
  <c r="J17"/>
  <c r="G17"/>
  <c r="K17"/>
  <c r="G14"/>
  <c r="K14"/>
  <c r="G18"/>
  <c r="K18"/>
  <c r="G39"/>
  <c r="K39"/>
  <c r="K44"/>
  <c r="G44"/>
  <c r="F53"/>
  <c r="J53"/>
  <c r="F41"/>
  <c r="F54" s="1"/>
  <c r="J41"/>
  <c r="Q313" i="19"/>
  <c r="S402" i="7"/>
  <c r="I265"/>
  <c r="I264" i="19"/>
  <c r="G53" i="16"/>
  <c r="K53"/>
  <c r="G19"/>
  <c r="K19"/>
  <c r="F14"/>
  <c r="F21" s="1"/>
  <c r="J14"/>
  <c r="G21"/>
  <c r="D54"/>
  <c r="J54" s="1"/>
  <c r="D21"/>
  <c r="J21" s="1"/>
  <c r="G54"/>
  <c r="G265" i="7"/>
  <c r="G265" i="19" s="1"/>
  <c r="D9" i="11"/>
  <c r="E9" s="1"/>
  <c r="J39" i="18"/>
  <c r="I80" i="16"/>
  <c r="I82" s="1"/>
  <c r="H5" i="15"/>
  <c r="F524" i="7"/>
  <c r="G45" i="17"/>
  <c r="G58" s="1"/>
  <c r="G80" s="1"/>
  <c r="E58"/>
  <c r="E80" s="1"/>
  <c r="I206" i="6"/>
  <c r="J218"/>
  <c r="J304"/>
  <c r="H304"/>
  <c r="S310"/>
  <c r="S313" s="1"/>
  <c r="S402" s="1"/>
  <c r="S407" s="1"/>
  <c r="Q313"/>
  <c r="Q402" s="1"/>
  <c r="Q407" s="1"/>
  <c r="J313"/>
  <c r="H313"/>
  <c r="J318"/>
  <c r="J329"/>
  <c r="J333"/>
  <c r="I346"/>
  <c r="I356"/>
  <c r="J395"/>
  <c r="J206"/>
  <c r="I218"/>
  <c r="G265"/>
  <c r="J290"/>
  <c r="I318"/>
  <c r="I329"/>
  <c r="I333"/>
  <c r="J346"/>
  <c r="J352"/>
  <c r="J356"/>
  <c r="J206" i="1"/>
  <c r="G193"/>
  <c r="I193"/>
  <c r="I206"/>
  <c r="J218"/>
  <c r="J313"/>
  <c r="H313"/>
  <c r="I329"/>
  <c r="I333"/>
  <c r="I342"/>
  <c r="I346"/>
  <c r="J356"/>
  <c r="J395"/>
  <c r="K14" i="18"/>
  <c r="J36"/>
  <c r="J37" s="1"/>
  <c r="J40" s="1"/>
  <c r="K29"/>
  <c r="G16"/>
  <c r="H193" i="1"/>
  <c r="J193"/>
  <c r="I218"/>
  <c r="J304"/>
  <c r="H304"/>
  <c r="J329"/>
  <c r="J333"/>
  <c r="J342"/>
  <c r="J346"/>
  <c r="J352"/>
  <c r="I356"/>
  <c r="K19" i="18"/>
  <c r="N33"/>
  <c r="N17"/>
  <c r="N13"/>
  <c r="N25"/>
  <c r="N8"/>
  <c r="N37"/>
  <c r="N5"/>
  <c r="N9"/>
  <c r="N27"/>
  <c r="N18"/>
  <c r="N10"/>
  <c r="N28"/>
  <c r="N30"/>
  <c r="N24"/>
  <c r="N15"/>
  <c r="N29"/>
  <c r="N22"/>
  <c r="N31"/>
  <c r="N14"/>
  <c r="N19"/>
  <c r="N21"/>
  <c r="N20"/>
  <c r="N23"/>
  <c r="N35"/>
  <c r="N34"/>
  <c r="N11"/>
  <c r="N6"/>
  <c r="N36"/>
  <c r="N26"/>
  <c r="N7"/>
  <c r="N32"/>
  <c r="N12"/>
  <c r="H193" i="7"/>
  <c r="H193" i="19" s="1"/>
  <c r="J193" i="7"/>
  <c r="J193" i="19" s="1"/>
  <c r="G193" i="7"/>
  <c r="G193" i="19" s="1"/>
  <c r="I193" i="7"/>
  <c r="I193" i="19" s="1"/>
  <c r="D193" i="6"/>
  <c r="C193"/>
  <c r="O191" i="1"/>
  <c r="O190"/>
  <c r="O189"/>
  <c r="O188"/>
  <c r="E83" i="17" l="1"/>
  <c r="E82"/>
  <c r="D5" i="11"/>
  <c r="S407" i="7"/>
  <c r="Q402" i="19"/>
  <c r="H80" i="16"/>
  <c r="E407" i="19"/>
  <c r="I39" i="18"/>
  <c r="I40" s="1"/>
  <c r="I266" i="7"/>
  <c r="I266" i="19" s="1"/>
  <c r="I265"/>
  <c r="C402" i="1"/>
  <c r="G266"/>
  <c r="F34" i="18"/>
  <c r="F36" s="1"/>
  <c r="F37" s="1"/>
  <c r="F40" s="1"/>
  <c r="G266" i="7"/>
  <c r="G266" i="19" s="1"/>
  <c r="C402" i="7"/>
  <c r="C402" i="19" s="1"/>
  <c r="D56" i="16"/>
  <c r="D7" i="11"/>
  <c r="D10" s="1"/>
  <c r="E5"/>
  <c r="E7" s="1"/>
  <c r="E10" s="1"/>
  <c r="H7" i="15"/>
  <c r="I5"/>
  <c r="I7" s="1"/>
  <c r="J193" i="6"/>
  <c r="H193"/>
  <c r="I193"/>
  <c r="G193"/>
  <c r="K32" i="18"/>
  <c r="K16"/>
  <c r="I402" i="1"/>
  <c r="I407" s="1"/>
  <c r="O310"/>
  <c r="Q310" s="1"/>
  <c r="I402" i="7" l="1"/>
  <c r="I402" i="19" s="1"/>
  <c r="Q407"/>
  <c r="D12" i="12"/>
  <c r="C12" s="1"/>
  <c r="M39" i="18"/>
  <c r="M40" s="1"/>
  <c r="G82" i="17"/>
  <c r="G83" s="1"/>
  <c r="G402" i="1"/>
  <c r="C407"/>
  <c r="G407" s="1"/>
  <c r="C402" i="6"/>
  <c r="G266"/>
  <c r="G402" i="7"/>
  <c r="G402" i="19" s="1"/>
  <c r="C407" i="7"/>
  <c r="C407" i="19" s="1"/>
  <c r="J56" i="16"/>
  <c r="D77"/>
  <c r="F56"/>
  <c r="F77" s="1"/>
  <c r="F78" s="1"/>
  <c r="I402" i="6"/>
  <c r="I407" s="1"/>
  <c r="S310" i="1"/>
  <c r="S313" s="1"/>
  <c r="S402" s="1"/>
  <c r="S407" s="1"/>
  <c r="Q313"/>
  <c r="Q402" s="1"/>
  <c r="Q407" s="1"/>
  <c r="O185"/>
  <c r="O184"/>
  <c r="O183"/>
  <c r="O179"/>
  <c r="O178"/>
  <c r="O173"/>
  <c r="O172"/>
  <c r="O167"/>
  <c r="O166"/>
  <c r="O160"/>
  <c r="O159"/>
  <c r="O155"/>
  <c r="O154"/>
  <c r="O153"/>
  <c r="I407" i="7" l="1"/>
  <c r="I407" i="19" s="1"/>
  <c r="C407" i="6"/>
  <c r="G407" s="1"/>
  <c r="G402"/>
  <c r="J77" i="16"/>
  <c r="D78"/>
  <c r="J78" s="1"/>
  <c r="D80"/>
  <c r="G407" i="7"/>
  <c r="G407" i="19" s="1"/>
  <c r="A203" i="1"/>
  <c r="A238"/>
  <c r="A387"/>
  <c r="A368"/>
  <c r="A228"/>
  <c r="A49"/>
  <c r="A50" s="1"/>
  <c r="A51" s="1"/>
  <c r="A485"/>
  <c r="A486" s="1"/>
  <c r="A487" s="1"/>
  <c r="A488" s="1"/>
  <c r="A489" s="1"/>
  <c r="A490" s="1"/>
  <c r="A491" s="1"/>
  <c r="A492" s="1"/>
  <c r="A495" s="1"/>
  <c r="A496" s="1"/>
  <c r="A497" s="1"/>
  <c r="A498" s="1"/>
  <c r="A505" s="1"/>
  <c r="A506" s="1"/>
  <c r="A507" s="1"/>
  <c r="A508" s="1"/>
  <c r="A509" s="1"/>
  <c r="A510" s="1"/>
  <c r="A511" s="1"/>
  <c r="A512" s="1"/>
  <c r="A513" s="1"/>
  <c r="A514" s="1"/>
  <c r="A471"/>
  <c r="A472" s="1"/>
  <c r="A473" s="1"/>
  <c r="A474" s="1"/>
  <c r="A475" s="1"/>
  <c r="A476" s="1"/>
  <c r="A477" s="1"/>
  <c r="A478" s="1"/>
  <c r="A479" s="1"/>
  <c r="A460"/>
  <c r="A461" s="1"/>
  <c r="A462" s="1"/>
  <c r="A449"/>
  <c r="A450" s="1"/>
  <c r="A451" s="1"/>
  <c r="A452" s="1"/>
  <c r="A453" s="1"/>
  <c r="A454" s="1"/>
  <c r="A455" s="1"/>
  <c r="A456" s="1"/>
  <c r="A435"/>
  <c r="A436" s="1"/>
  <c r="A437" s="1"/>
  <c r="A438" s="1"/>
  <c r="A439" s="1"/>
  <c r="A440" s="1"/>
  <c r="A441" s="1"/>
  <c r="A442" s="1"/>
  <c r="A443" s="1"/>
  <c r="A423"/>
  <c r="A424" s="1"/>
  <c r="A425" s="1"/>
  <c r="A412"/>
  <c r="A413" s="1"/>
  <c r="A414" s="1"/>
  <c r="A415" s="1"/>
  <c r="A416" s="1"/>
  <c r="A417" s="1"/>
  <c r="A418" s="1"/>
  <c r="A419" s="1"/>
  <c r="A360"/>
  <c r="A361" s="1"/>
  <c r="A362" s="1"/>
  <c r="A363" s="1"/>
  <c r="A364" s="1"/>
  <c r="A350"/>
  <c r="A351" s="1"/>
  <c r="A365" l="1"/>
  <c r="A366" s="1"/>
  <c r="A369" s="1"/>
  <c r="A370" s="1"/>
  <c r="A371" s="1"/>
  <c r="A372" s="1"/>
  <c r="A373" s="1"/>
  <c r="A374" s="1"/>
  <c r="A375" s="1"/>
  <c r="A376" s="1"/>
  <c r="A336"/>
  <c r="A307"/>
  <c r="A308" s="1"/>
  <c r="A309" s="1"/>
  <c r="A310" s="1"/>
  <c r="A311" s="1"/>
  <c r="A312" s="1"/>
  <c r="A299"/>
  <c r="A300" s="1"/>
  <c r="A301" s="1"/>
  <c r="A302" s="1"/>
  <c r="A303" s="1"/>
  <c r="A212"/>
  <c r="A204"/>
  <c r="A205" s="1"/>
  <c r="A157"/>
  <c r="A150"/>
  <c r="A130"/>
  <c r="A131" s="1"/>
  <c r="A132" s="1"/>
  <c r="A133" s="1"/>
  <c r="A134" s="1"/>
  <c r="A135" s="1"/>
  <c r="A136" s="1"/>
  <c r="A137" s="1"/>
  <c r="A138" s="1"/>
  <c r="A120"/>
  <c r="A121" s="1"/>
  <c r="A36"/>
  <c r="A37" s="1"/>
  <c r="A38" s="1"/>
  <c r="A39" s="1"/>
  <c r="A40" s="1"/>
  <c r="A41" s="1"/>
  <c r="A42" s="1"/>
  <c r="A43" s="1"/>
  <c r="A114"/>
  <c r="A115" s="1"/>
  <c r="A116" s="1"/>
  <c r="A100"/>
  <c r="A101" s="1"/>
  <c r="A102" s="1"/>
  <c r="A103" s="1"/>
  <c r="A104" s="1"/>
  <c r="A105" s="1"/>
  <c r="A106" s="1"/>
  <c r="A107" s="1"/>
  <c r="A89"/>
  <c r="A90" s="1"/>
  <c r="A83"/>
  <c r="A84" s="1"/>
  <c r="A85" s="1"/>
  <c r="A55"/>
  <c r="A56" s="1"/>
  <c r="A57" s="1"/>
  <c r="A67" s="1"/>
  <c r="A68" s="1"/>
  <c r="A69" s="1"/>
  <c r="A70" s="1"/>
  <c r="A71" s="1"/>
  <c r="A72" s="1"/>
  <c r="A73" s="1"/>
  <c r="A74" s="1"/>
  <c r="A75" s="1"/>
  <c r="A377" l="1"/>
  <c r="A378" s="1"/>
  <c r="A379" s="1"/>
  <c r="A380" s="1"/>
  <c r="A381" s="1"/>
  <c r="A239"/>
  <c r="A247" l="1"/>
  <c r="A251" l="1"/>
  <c r="A255" s="1"/>
  <c r="A259" s="1"/>
  <c r="A260" s="1"/>
  <c r="H261"/>
  <c r="D264"/>
  <c r="H264" s="1"/>
  <c r="J261"/>
  <c r="J264" s="1"/>
  <c r="D266" l="1"/>
  <c r="D402" s="1"/>
  <c r="J265"/>
  <c r="J266"/>
  <c r="J402" s="1"/>
  <c r="J407" s="1"/>
  <c r="H402"/>
  <c r="D407"/>
  <c r="H407" s="1"/>
  <c r="H266"/>
  <c r="D265"/>
  <c r="H265" s="1"/>
  <c r="H261" i="6"/>
  <c r="D264"/>
  <c r="H264" s="1"/>
  <c r="D265"/>
  <c r="H265" s="1"/>
  <c r="J261"/>
  <c r="J264" s="1"/>
  <c r="J266" s="1"/>
  <c r="J402" s="1"/>
  <c r="J407" s="1"/>
  <c r="D261" i="7"/>
  <c r="J261"/>
  <c r="J264" l="1"/>
  <c r="J264" i="19" s="1"/>
  <c r="J261"/>
  <c r="H261" i="7"/>
  <c r="H261" i="19" s="1"/>
  <c r="D261"/>
  <c r="D264" i="7"/>
  <c r="D265" s="1"/>
  <c r="J265" i="6"/>
  <c r="D266" i="7"/>
  <c r="D266" i="19" s="1"/>
  <c r="D266" i="6"/>
  <c r="J265" i="7" l="1"/>
  <c r="J265" i="19" s="1"/>
  <c r="J266" i="7"/>
  <c r="J402" s="1"/>
  <c r="H265"/>
  <c r="H265" i="19" s="1"/>
  <c r="D265"/>
  <c r="J266"/>
  <c r="H264" i="7"/>
  <c r="H264" i="19" s="1"/>
  <c r="D264"/>
  <c r="H266" i="6"/>
  <c r="D402"/>
  <c r="H266" i="7"/>
  <c r="H266" i="19" s="1"/>
  <c r="E56" i="16"/>
  <c r="G34" i="18"/>
  <c r="D402" i="7"/>
  <c r="D402" i="19" s="1"/>
  <c r="J407" i="7" l="1"/>
  <c r="J407" i="19" s="1"/>
  <c r="J402"/>
  <c r="K56" i="16"/>
  <c r="E77"/>
  <c r="G56"/>
  <c r="G77" s="1"/>
  <c r="G78" s="1"/>
  <c r="G36" i="18"/>
  <c r="K34"/>
  <c r="D407" i="7"/>
  <c r="D407" i="19" s="1"/>
  <c r="H402" i="7"/>
  <c r="H402" i="19" s="1"/>
  <c r="D407" i="6"/>
  <c r="H407" s="1"/>
  <c r="H402"/>
  <c r="H407" i="7" l="1"/>
  <c r="H407" i="19" s="1"/>
  <c r="G39" i="18"/>
  <c r="D3" i="12"/>
  <c r="E5" i="15"/>
  <c r="E7" s="1"/>
  <c r="E80" i="16"/>
  <c r="G37" i="18"/>
  <c r="H36" s="1"/>
  <c r="K36"/>
  <c r="E78" i="16"/>
  <c r="K78" s="1"/>
  <c r="K77"/>
  <c r="C3" i="12" l="1"/>
  <c r="C5" s="1"/>
  <c r="D5"/>
  <c r="D6" s="1"/>
  <c r="C6" s="1"/>
  <c r="H8" i="18"/>
  <c r="H29"/>
  <c r="H23"/>
  <c r="H22"/>
  <c r="H26"/>
  <c r="H21"/>
  <c r="H14"/>
  <c r="H7"/>
  <c r="H10"/>
  <c r="H5"/>
  <c r="H18"/>
  <c r="H28"/>
  <c r="H13"/>
  <c r="H32"/>
  <c r="H37"/>
  <c r="H19"/>
  <c r="H27"/>
  <c r="H9"/>
  <c r="H17"/>
  <c r="H33"/>
  <c r="H30"/>
  <c r="H20"/>
  <c r="K37"/>
  <c r="H31"/>
  <c r="H6"/>
  <c r="H25"/>
  <c r="H11"/>
  <c r="H15"/>
  <c r="H24"/>
  <c r="H16"/>
  <c r="H12"/>
  <c r="H35"/>
  <c r="H34"/>
  <c r="F5" i="15"/>
  <c r="F7" s="1"/>
  <c r="G40" i="18"/>
  <c r="Z342" i="6" l="1"/>
  <c r="Z402"/>
  <c r="Z407" s="1"/>
  <c r="AB341"/>
  <c r="AB342" l="1"/>
  <c r="Z341" i="19"/>
  <c r="AA341" s="1"/>
  <c r="AD341" i="7"/>
  <c r="AE341" s="1"/>
  <c r="AB402" i="6" l="1"/>
  <c r="AD342" i="7"/>
  <c r="AE342" s="1"/>
  <c r="Z342" i="19"/>
  <c r="AA342" s="1"/>
  <c r="Z402" l="1"/>
  <c r="AA402" s="1"/>
  <c r="AD402" i="7"/>
  <c r="AE402" s="1"/>
  <c r="AB407" i="6"/>
  <c r="Z407" i="19" l="1"/>
  <c r="AA407" s="1"/>
  <c r="AB524" i="6"/>
  <c r="AA6" i="8"/>
  <c r="AC525" i="7"/>
  <c r="AC526" s="1"/>
  <c r="AC528" s="1"/>
  <c r="AB526" i="6"/>
  <c r="AD407" i="7"/>
  <c r="AE407" s="1"/>
  <c r="AB525" i="6"/>
  <c r="AA7" i="8" l="1"/>
  <c r="AA9" s="1"/>
  <c r="AA14"/>
  <c r="AA15" s="1"/>
  <c r="AC6"/>
  <c r="AB527" i="6"/>
  <c r="AC7" i="8" l="1"/>
  <c r="AC9" s="1"/>
  <c r="AC14"/>
  <c r="AC15" s="1"/>
</calcChain>
</file>

<file path=xl/sharedStrings.xml><?xml version="1.0" encoding="utf-8"?>
<sst xmlns="http://schemas.openxmlformats.org/spreadsheetml/2006/main" count="2910" uniqueCount="626">
  <si>
    <t>S.No.</t>
  </si>
  <si>
    <t>Activity</t>
  </si>
  <si>
    <t>I</t>
  </si>
  <si>
    <t>ACCESS</t>
  </si>
  <si>
    <t>SSA</t>
  </si>
  <si>
    <t xml:space="preserve">Opening of New Schools </t>
  </si>
  <si>
    <t>New Primary School</t>
  </si>
  <si>
    <t>Upgradation of PS to UPS</t>
  </si>
  <si>
    <t>Composite Schools</t>
  </si>
  <si>
    <t>Residential schools for specific category of children</t>
  </si>
  <si>
    <t>Residential Hostel</t>
  </si>
  <si>
    <t xml:space="preserve">Integration of Class V with primary schools </t>
  </si>
  <si>
    <t xml:space="preserve">Integration of Class VIII with upper primary schools </t>
  </si>
  <si>
    <t>Residential Schools for specific category of children</t>
  </si>
  <si>
    <t>Non-recurring (one time grant)</t>
  </si>
  <si>
    <t xml:space="preserve">TLM and equipment including library books </t>
  </si>
  <si>
    <t xml:space="preserve">Sub Total </t>
  </si>
  <si>
    <t>Recurring (Model I)</t>
  </si>
  <si>
    <t>Salaries</t>
  </si>
  <si>
    <t>(a)</t>
  </si>
  <si>
    <t>(b)</t>
  </si>
  <si>
    <t>(c)</t>
  </si>
  <si>
    <t>Residential Hostel for specific category of children</t>
  </si>
  <si>
    <t>Transport/Escort Facility</t>
  </si>
  <si>
    <t>Children in remote habitation</t>
  </si>
  <si>
    <t>Urban deprived children/children without adult protection</t>
  </si>
  <si>
    <t>Special Training for mainstreaming of out of school children</t>
  </si>
  <si>
    <t>Residential (Fresh)</t>
  </si>
  <si>
    <t>(a) 12 months</t>
  </si>
  <si>
    <t>(b) 9 months</t>
  </si>
  <si>
    <t>(c) 6 months</t>
  </si>
  <si>
    <t>(d) 3 months</t>
  </si>
  <si>
    <t>Residential (Continuing from previous year)</t>
  </si>
  <si>
    <t>Non-Residential (Fresh)</t>
  </si>
  <si>
    <t>Non-Residential (Continuing from previous year)</t>
  </si>
  <si>
    <t>Madarasa/Maktab</t>
  </si>
  <si>
    <t>Sub Total</t>
  </si>
  <si>
    <t>Seasonal Hostel (Residential)</t>
  </si>
  <si>
    <t xml:space="preserve">Total </t>
  </si>
  <si>
    <t>II</t>
  </si>
  <si>
    <t>RETENTION</t>
  </si>
  <si>
    <t>(a) Class I &amp; II</t>
  </si>
  <si>
    <t>(b) Class III to V</t>
  </si>
  <si>
    <t>Braille Books (UP)</t>
  </si>
  <si>
    <t xml:space="preserve">Provision of 2 sets of Uniform </t>
  </si>
  <si>
    <t>All Girls</t>
  </si>
  <si>
    <t>SC Boys</t>
  </si>
  <si>
    <t>ST Boys</t>
  </si>
  <si>
    <t>BPL Boys</t>
  </si>
  <si>
    <t>Teaching Learning Equipment (TLE)</t>
  </si>
  <si>
    <t xml:space="preserve">New Primary </t>
  </si>
  <si>
    <t>New Upper Primary</t>
  </si>
  <si>
    <t>III</t>
  </si>
  <si>
    <t xml:space="preserve">ENHANCING QUALITY </t>
  </si>
  <si>
    <t>(a) Science and Mathematics</t>
  </si>
  <si>
    <t>(b) Social Studies</t>
  </si>
  <si>
    <t>(c) Languages</t>
  </si>
  <si>
    <t>Part Time Instructors  (if the number of children exceeds 100 in a school)</t>
  </si>
  <si>
    <t xml:space="preserve">(a) Art Education </t>
  </si>
  <si>
    <t xml:space="preserve">(b) Health and Physical Education </t>
  </si>
  <si>
    <t xml:space="preserve">(c)  Work Education </t>
  </si>
  <si>
    <t>Part Time Instructors in position</t>
  </si>
  <si>
    <t xml:space="preserve">(c) Work Education </t>
  </si>
  <si>
    <t>Total (New+Recurring)</t>
  </si>
  <si>
    <t>Training</t>
  </si>
  <si>
    <t>Refresher In-service Teachers' Training at BRC  level</t>
  </si>
  <si>
    <t>(c) Class VI to VIII</t>
  </si>
  <si>
    <t>Follow up meetings at CRC level</t>
  </si>
  <si>
    <t>Induction Training for Newly Recruited Teachers</t>
  </si>
  <si>
    <t>Training for Resource Persons &amp; Master Trainers (this may include BRCCs,BRPs, CRCCs, DIET faculties and any other persons designated as Resource Persons)</t>
  </si>
  <si>
    <t>RPs Training</t>
  </si>
  <si>
    <t>Head Teacher Training</t>
  </si>
  <si>
    <t>Academic Support through Block Resource Centre/ URC</t>
  </si>
  <si>
    <t>Salary of Faculty and Staff</t>
  </si>
  <si>
    <t>(a) 6 RPs at BRC for subject specific training, in position</t>
  </si>
  <si>
    <t>(b) 2 RPs for CWSN in position</t>
  </si>
  <si>
    <t>(c) 1 MIS Coordinator in position</t>
  </si>
  <si>
    <t>(d) 1 Data Entry Operator in position</t>
  </si>
  <si>
    <t>(e) 1 Accountant-cum-support staff for every 50 schools in position</t>
  </si>
  <si>
    <t>Furniture Grant</t>
  </si>
  <si>
    <t>Contingency Grant</t>
  </si>
  <si>
    <t>TLM Grant</t>
  </si>
  <si>
    <t>Maintenace Grant</t>
  </si>
  <si>
    <t>Academic Support through Cluster Resource Centres</t>
  </si>
  <si>
    <t>Salary of Cluster Coordinator, full time and in position</t>
  </si>
  <si>
    <t>Computer Aided Education in UPS under Innovation</t>
  </si>
  <si>
    <t>Computer Aided Education in Upper Primary Schools (Physical target = No. of schools per district)</t>
  </si>
  <si>
    <t>Libraries</t>
  </si>
  <si>
    <t>Primary</t>
  </si>
  <si>
    <t xml:space="preserve">Upper Primary </t>
  </si>
  <si>
    <t>IV</t>
  </si>
  <si>
    <t>ANNUAL GRANTS</t>
  </si>
  <si>
    <t>Teachers' Grant</t>
  </si>
  <si>
    <t xml:space="preserve">Primary </t>
  </si>
  <si>
    <t>School Grant</t>
  </si>
  <si>
    <t>Research, Evaluation, Monitoring &amp; Supervision</t>
  </si>
  <si>
    <t>REMS activities</t>
  </si>
  <si>
    <t>Monitoring &amp; Supervision</t>
  </si>
  <si>
    <t>Maintenance Grant</t>
  </si>
  <si>
    <t>Maintenance Grant ( PS &amp; UPS)</t>
  </si>
  <si>
    <t>V</t>
  </si>
  <si>
    <t>BRIDGING GENDER AND SOCIAL CATEGORY GAPS</t>
  </si>
  <si>
    <t xml:space="preserve">Interventions for CWSN </t>
  </si>
  <si>
    <t>Provision for Inclusive Education</t>
  </si>
  <si>
    <t>Innovation Head up to Rs. 50 lakh per district</t>
  </si>
  <si>
    <t>Intervention for SC / ST children</t>
  </si>
  <si>
    <t>Intervention for Minority Community children</t>
  </si>
  <si>
    <t>SMC/PRI Training</t>
  </si>
  <si>
    <t>Residential (3 days)</t>
  </si>
  <si>
    <t>Non-residential (3 days)</t>
  </si>
  <si>
    <t xml:space="preserve">SCHOOL INFRASTRUCTURE </t>
  </si>
  <si>
    <t xml:space="preserve">Civil Works Construction </t>
  </si>
  <si>
    <t>New Primary School (Rural)</t>
  </si>
  <si>
    <t>New Primary School (Urban)</t>
  </si>
  <si>
    <t>New Upper Primary (Rural)</t>
  </si>
  <si>
    <t>New Upper Primary (Urban)</t>
  </si>
  <si>
    <t>ACR in lieu of upgraded Upper Primary School</t>
  </si>
  <si>
    <t>Additional Class Room (Rural)</t>
  </si>
  <si>
    <t>Additional Class Room (Urban)</t>
  </si>
  <si>
    <t>Additional Class Room (Hill Area)</t>
  </si>
  <si>
    <t>Separate Girls Toilet</t>
  </si>
  <si>
    <t>Boundary Wall</t>
  </si>
  <si>
    <t>Electrification</t>
  </si>
  <si>
    <t>Office-cum-store-cum-Head Teacher's room (Primary)</t>
  </si>
  <si>
    <t>Office-cum-store-cum-Head Teacher's room (Upper Primary)</t>
  </si>
  <si>
    <t>Augumentation of training facility in BRC (one time)</t>
  </si>
  <si>
    <t xml:space="preserve">Ramps with Handrails </t>
  </si>
  <si>
    <t>Handrails in existing ramps</t>
  </si>
  <si>
    <t>Residential Schools/hostels for specific category of children</t>
  </si>
  <si>
    <t>(a) Construction of Building including boundary wall, Water and sanitation facilities, electric installation</t>
  </si>
  <si>
    <t>(b) Construction of residential hostel</t>
  </si>
  <si>
    <t>(c) Refurbishing unused old buildings</t>
  </si>
  <si>
    <t>Furniture for Govt. UPS (per child)</t>
  </si>
  <si>
    <t>Major Repairs for Primary School</t>
  </si>
  <si>
    <t>Major Repairs for Upper Primary School</t>
  </si>
  <si>
    <t>VI</t>
  </si>
  <si>
    <t>PROJECT MANAGEMENT COST</t>
  </si>
  <si>
    <t>Management</t>
  </si>
  <si>
    <t>Management up to 3.5%</t>
  </si>
  <si>
    <t xml:space="preserve">(a) Project Management and MIS </t>
  </si>
  <si>
    <t>(b) Training of Educational Administrators</t>
  </si>
  <si>
    <t>(c) School Mapping and Social Mapping</t>
  </si>
  <si>
    <t>Learning Enhancement Programme (LEP) only for Large Scale Integrated Programmes for Quality Improvement (up to 2%)</t>
  </si>
  <si>
    <t>Community Mobilization activities (up to 0.5%)</t>
  </si>
  <si>
    <t>STATE COMPONENT</t>
  </si>
  <si>
    <t xml:space="preserve">Management &amp; MIS </t>
  </si>
  <si>
    <t>REMS</t>
  </si>
  <si>
    <t>STATE SSA TOTAL</t>
  </si>
  <si>
    <t>KGBV  Financial Provision (give separate costing sheets for different Models)</t>
  </si>
  <si>
    <t xml:space="preserve">Model-I (100 - 150 girls) </t>
  </si>
  <si>
    <t xml:space="preserve">Non recurring one time grant - Model I </t>
  </si>
  <si>
    <t>Construction of building (new)</t>
  </si>
  <si>
    <t>Construction of building KGBV sanctioned earlier</t>
  </si>
  <si>
    <t>Furniture/ Equipment (including kitchen)</t>
  </si>
  <si>
    <t>Bedding (new)</t>
  </si>
  <si>
    <t>Replacement of bedding (once in 3 years)</t>
  </si>
  <si>
    <t>Sub Total Non Recurring (Model I)</t>
  </si>
  <si>
    <t>Sub Total Recurring (Model I)</t>
  </si>
  <si>
    <t>Model-II (50 Girls)</t>
  </si>
  <si>
    <t>Non-recurring (Model-II)</t>
  </si>
  <si>
    <t>Construction of Building (New)</t>
  </si>
  <si>
    <t>Construction of Building KGBV sanctioned earlier</t>
  </si>
  <si>
    <t xml:space="preserve">Furniture / Equipment (including kitchen equipment) </t>
  </si>
  <si>
    <t>TLM and equipment including library books (New)</t>
  </si>
  <si>
    <t>Bedding (New)</t>
  </si>
  <si>
    <t>Sub Total Non-recurring (Model-II)</t>
  </si>
  <si>
    <t>Recurring Model-II</t>
  </si>
  <si>
    <t>Maintenance per child per month @ Rs. 1500/-</t>
  </si>
  <si>
    <t>Stipend per child per month @ Rs.100/-</t>
  </si>
  <si>
    <t>Supplementary TLM, Stationery and other educational material@1000/- per annum</t>
  </si>
  <si>
    <t xml:space="preserve">Salaries </t>
  </si>
  <si>
    <t>1 Warden @ Rs.25000/- per month</t>
  </si>
  <si>
    <t>4 Fulltime teachers as per RTE Norms @ Rs. 20,000/- per month per teacher</t>
  </si>
  <si>
    <t>(d)</t>
  </si>
  <si>
    <t>3 Part time teachers @ Rs.5,000/- per month per teacher</t>
  </si>
  <si>
    <t>(e)</t>
  </si>
  <si>
    <t>1 Full time Accountant @ Rs. 10,000/- per month</t>
  </si>
  <si>
    <t>(f)</t>
  </si>
  <si>
    <t>2 Support staff - (Accountant/Assistant, Peon, Chowkidar) @ Rs. 5,000/- per month per staff</t>
  </si>
  <si>
    <t>(g)</t>
  </si>
  <si>
    <t>Maintenance @ Rs. 750/- per child per annum</t>
  </si>
  <si>
    <t>Miscellaneous @ Rs. 750/- per child per annum</t>
  </si>
  <si>
    <t>Preparatory camps @ Rs. 300/- per child per annum</t>
  </si>
  <si>
    <t>P.T.A / school functions @ Rs. 300/- per child per annum</t>
  </si>
  <si>
    <t>Provision of Rent @ Rs. 10,000/- per child per annum</t>
  </si>
  <si>
    <t>Capacity Building @ Rs. 500/- per child per annum</t>
  </si>
  <si>
    <t>Physical / Self Defence Training @ Rs.200/- per child per annum</t>
  </si>
  <si>
    <t>Sub Total (Recurring Model-II)</t>
  </si>
  <si>
    <t>Model-III (50-150 girls)</t>
  </si>
  <si>
    <t xml:space="preserve">Non-recurring  - Model-III </t>
  </si>
  <si>
    <t>Sub Total Non-recurring (Model-III)</t>
  </si>
  <si>
    <t>Recurring  (Model III)</t>
  </si>
  <si>
    <t>2 Urdu Teachers (only for blocks with muslim population above 20% and select urban areas). If required @ Rs 12000/- per month per teacher</t>
  </si>
  <si>
    <t>3 Part time teachers @ Rs 5000/- per month per teacher</t>
  </si>
  <si>
    <t>1 Full time Accountant @ Rs 10000/- per month</t>
  </si>
  <si>
    <t>2 Support Staff - (Accountant / Assistant, Peon, Chowkidar) @ Rs 5000/- per month per staff</t>
  </si>
  <si>
    <t xml:space="preserve"> Specific skill training per girl @ Rs 1000/- per annum</t>
  </si>
  <si>
    <t>Electricity / Water charges per girl @ Rs 1000/- per annum</t>
  </si>
  <si>
    <t>Medical care/contingencies @ Rs.1250/- per child per annum</t>
  </si>
  <si>
    <t>Maintenance @ Rs 750/- per child per annum</t>
  </si>
  <si>
    <t>Miscellaneous @ Rs 750/- per child per annum</t>
  </si>
  <si>
    <t>Preparatory camp @ Rs 300/- per child per annum</t>
  </si>
  <si>
    <t>P.T.A / school functions @ Rs 300/- per child per annum</t>
  </si>
  <si>
    <t>Provision of rent @ Rs 10000/- per child per annum</t>
  </si>
  <si>
    <t xml:space="preserve">Capacity Building @ Rs 500/- per child per annum </t>
  </si>
  <si>
    <t>Physical / Self Defence training @ Rs 200/- per child per annum</t>
  </si>
  <si>
    <t>Sub Total Recurring (Model III)</t>
  </si>
  <si>
    <t>Grand Total (SSA and KGBV)</t>
  </si>
  <si>
    <t>Maintenance per girl Per month @ Rs.1500/-</t>
  </si>
  <si>
    <t>Stipend per girl per month @ Rs.100/-</t>
  </si>
  <si>
    <t>Supplementary TLM, Stationery and other educational material @Rs.1000/- per Girl per annum</t>
  </si>
  <si>
    <t>1 Warden @ Rs. 25,000/- per month</t>
  </si>
  <si>
    <t>3 part time teachers @ Rs. 5,000/- per month per teacher</t>
  </si>
  <si>
    <t>2 Support Staff – (Accountant/ Assistant, Peon, Chowkidar) @ Rs. 5,000/- per month per staff</t>
  </si>
  <si>
    <t>Specific skill training per girl @ Rs.1000/- per annum</t>
  </si>
  <si>
    <t>Electricity / water charges per girl @Rs.1000/- per annum</t>
  </si>
  <si>
    <t>Medical care/contingencies @ Rs.1250/- per girl per annum</t>
  </si>
  <si>
    <t>Maintenance @ Rs.750/- per girl per annum</t>
  </si>
  <si>
    <t>Miscellaneous @ Rs.750/- per girl per annum</t>
  </si>
  <si>
    <t>Preparatory camps @ Rs.200/- per girl per annum</t>
  </si>
  <si>
    <t>P.T.A / school functions @ Rs.200/- per girl per annum</t>
  </si>
  <si>
    <t>Capacity Building @ Rs.500/- per girl per annum</t>
  </si>
  <si>
    <t>1 Head cook @ Rs 6000/- per month and upto  2 Assistant cooks @ Rs 4500/- per month per cook</t>
  </si>
  <si>
    <t>2 Urdu Teachers (only for Blocks with muslim population above 20% and select urban areas) @ Rs.12,000/- per month per teacher.</t>
  </si>
  <si>
    <t>1 Head Cook @ Rs. 6,000/- per month and upto 2 Asstt. Cooks @ Rs. 4,500/- per month per cook</t>
  </si>
  <si>
    <t>1 head teacher @ Rs. 25,000/- per month in case the enrollment exceeds 100</t>
  </si>
  <si>
    <t>4 - 5 Full time teachers as per RTE norms @ Rs. 20,000/- per month per teacher</t>
  </si>
  <si>
    <t>2 Urdu Teachers (only for blocks with muslim population above 20% and select urban areas), if required @ Rs. 12,000/- per month per teacher</t>
  </si>
  <si>
    <t>1 Head cook @ Rs. 6,000/- per month and upto 2 Asstt. Cooks @ Rs. 4,500/- per month per cook</t>
  </si>
  <si>
    <t>Provision of Rent @ Rs. 6000/- per child per annum</t>
  </si>
  <si>
    <t>Physical / Self Defence training @ Rs. 200/- per child per annum.</t>
  </si>
  <si>
    <t xml:space="preserve">Recurring </t>
  </si>
  <si>
    <t>Sub Total (Recurring)</t>
  </si>
  <si>
    <t>Sub Total (Non Recurring)</t>
  </si>
  <si>
    <t>Total (Non Recurring + Recurring)</t>
  </si>
  <si>
    <t xml:space="preserve">Sub Total Non-recurring </t>
  </si>
  <si>
    <t>Total (Recurring + Non Recurring)</t>
  </si>
  <si>
    <t>(h)</t>
  </si>
  <si>
    <t>Seasonal Hostel (Non Residential)</t>
  </si>
  <si>
    <t>Head Teachers for Primary (if the number of children exceeds 150 in a school)</t>
  </si>
  <si>
    <t xml:space="preserve">Upper Primary Teachers </t>
  </si>
  <si>
    <t>Head Teachers for Upper Primary  (if the number of children exceeds 100 in a school)</t>
  </si>
  <si>
    <t>Head Teachers for Primary in position</t>
  </si>
  <si>
    <t>Head Teachers for Upper Primary in position  (if the number of children exceeds 100 in a school)</t>
  </si>
  <si>
    <t>Supplementary TLM, Stationery and other educational material @Rs.1000/- per child per annum</t>
  </si>
  <si>
    <t>Maintenance per child Per month @ Rs.1500/-</t>
  </si>
  <si>
    <t>Specific skill training per child @ Rs.1000/- per annum</t>
  </si>
  <si>
    <t>Electricity / water charges per child @Rs.1000/- per annum</t>
  </si>
  <si>
    <t>Maintenance @ Rs.750/- per child per annum</t>
  </si>
  <si>
    <t>Miscellaneous @ Rs.750/- per child per annum</t>
  </si>
  <si>
    <t>Preparatory camps @ Rs.200/- per child per annum</t>
  </si>
  <si>
    <t>P.T.A / school functions @ Rs.200/- per child per annum</t>
  </si>
  <si>
    <t>Capacity Building @ Rs.500/- per child per annum</t>
  </si>
  <si>
    <t>Free Text Books</t>
  </si>
  <si>
    <t>Free Text Books (P)</t>
  </si>
  <si>
    <t>Free Text Books (UP)</t>
  </si>
  <si>
    <t>Large Print Books (UP)</t>
  </si>
  <si>
    <t>Teachers' Salary (Recurring-sanctioned earlier) in position</t>
  </si>
  <si>
    <t>50 children</t>
  </si>
  <si>
    <t>100 Children</t>
  </si>
  <si>
    <t>100 children</t>
  </si>
  <si>
    <t>Supplementary TLM, Stationery and other educational material per child @1000/- per annum</t>
  </si>
  <si>
    <t>Specific Skill training @ Rs.1000/- per annum per child</t>
  </si>
  <si>
    <t>Electricity / water charges @ Rs. 1000/- per annum per child</t>
  </si>
  <si>
    <t>Medical care/contingencies @ Rs.1250/- per annum per child</t>
  </si>
  <si>
    <t>(A)</t>
  </si>
  <si>
    <t>(B)</t>
  </si>
  <si>
    <t>Total (A + B)</t>
  </si>
  <si>
    <t xml:space="preserve">New Teachers' Salary </t>
  </si>
  <si>
    <t>Primary Teachers</t>
  </si>
  <si>
    <t>CWSN Friendly Toilets</t>
  </si>
  <si>
    <t>Specific Skill training @ Rs.1000/- per child per annum</t>
  </si>
  <si>
    <t>Electricity / water charges @ Rs. 1000/- per child per annum</t>
  </si>
  <si>
    <t xml:space="preserve">Construction of Building KGBV sanctioned earlier </t>
  </si>
  <si>
    <t xml:space="preserve">Training of untrained Teachers </t>
  </si>
  <si>
    <t>(a)  Trainng of untrained teachers to acquire professional qualifications over a two year period (Year I)</t>
  </si>
  <si>
    <t>(b)  Trainng of untrained teachers to acquire professional qualifications over a two year period (Year II)</t>
  </si>
  <si>
    <t>(A) Training of Teachers</t>
  </si>
  <si>
    <t>(B) Training of Resource Persons</t>
  </si>
  <si>
    <t>(C) NUEPA School Leadership Programme</t>
  </si>
  <si>
    <t xml:space="preserve">Bedding </t>
  </si>
  <si>
    <t>Remarks</t>
  </si>
  <si>
    <t xml:space="preserve">Savings </t>
  </si>
  <si>
    <t>Spill Over</t>
  </si>
  <si>
    <t xml:space="preserve">Fresh </t>
  </si>
  <si>
    <t>Phy.</t>
  </si>
  <si>
    <t>Fin</t>
  </si>
  <si>
    <t>Fin.</t>
  </si>
  <si>
    <t>Phy. (%)</t>
  </si>
  <si>
    <t>Fin.  (%)</t>
  </si>
  <si>
    <t>Unit Cost</t>
  </si>
  <si>
    <r>
      <t xml:space="preserve">Replacement of </t>
    </r>
    <r>
      <rPr>
        <sz val="18"/>
        <color indexed="17"/>
        <rFont val="Cambria"/>
        <family val="1"/>
        <scheme val="major"/>
      </rPr>
      <t>F</t>
    </r>
    <r>
      <rPr>
        <sz val="18"/>
        <rFont val="Cambria"/>
        <family val="1"/>
        <scheme val="major"/>
      </rPr>
      <t>uniture Grant (Once in 5 years)</t>
    </r>
  </si>
  <si>
    <t xml:space="preserve">Drinking Water Facility </t>
  </si>
  <si>
    <t>Total (50 + 100  children)</t>
  </si>
  <si>
    <t>New Primary Teachers (Regular)</t>
  </si>
  <si>
    <t>New Primary Teachers (Contractual)</t>
  </si>
  <si>
    <t>Additional Class Room (Plain Area)</t>
  </si>
  <si>
    <t>(d) Construction of Hostel in existing Govt UPS</t>
  </si>
  <si>
    <t>Total Model-I + II + III (Recurring)</t>
  </si>
  <si>
    <t>Grand Total Model-I + II + III (Recurring + Non Recurring)</t>
  </si>
  <si>
    <t>Total Model - I + II + III (Non Recurring)</t>
  </si>
  <si>
    <t>(a)  Number of districts</t>
  </si>
  <si>
    <t>(b)  Number of schools</t>
  </si>
  <si>
    <t>Total Model-I (Recurring + Non Recurring)</t>
  </si>
  <si>
    <t>Total Model-II (Recurring + Non Recurring)</t>
  </si>
  <si>
    <t>Total Model - III (Recurring + Non Recurring)</t>
  </si>
  <si>
    <t>Reimbursement of Fee against 25% admission under Section 12(1)(c) of RTE Act 2009 (Entry Level) subject to upper limit of 20% of AWP&amp;B subject to guidelines issued by MHRD</t>
  </si>
  <si>
    <t>Subject Specific Upper Primary Teachers- in position (Regular)</t>
  </si>
  <si>
    <t>Subject Specific Upper Primary Teachers- in position (Contractual)</t>
  </si>
  <si>
    <t>Others (Difference of Civil Works sanctioned in previous year, SIEMAT, spillover etc.)</t>
  </si>
  <si>
    <t>Subject specific New Upper Primary Teachers (Regular)</t>
  </si>
  <si>
    <t>Subject specific New Upper Primary Teachers (Contractual)</t>
  </si>
  <si>
    <t>Primary Teachers- Existing, in position (Regular)</t>
  </si>
  <si>
    <t>Primary Teachers- Existing, in position (Contractual)</t>
  </si>
  <si>
    <t>(b) Braille Books Class I &amp; II</t>
  </si>
  <si>
    <t>(c) Large Print Books Class I &amp; II</t>
  </si>
  <si>
    <t>(d) Class III to V</t>
  </si>
  <si>
    <t xml:space="preserve">Boundary Wall </t>
  </si>
  <si>
    <t xml:space="preserve">Boring/ Handpump </t>
  </si>
  <si>
    <t xml:space="preserve">Electricity / water charges </t>
  </si>
  <si>
    <t xml:space="preserve">Boring/Hanpump  </t>
  </si>
  <si>
    <t xml:space="preserve">Electricity/water charges  </t>
  </si>
  <si>
    <t xml:space="preserve">Boring/Handpump </t>
  </si>
  <si>
    <t>Boys Toilet</t>
  </si>
  <si>
    <t>(e) Braille Books Class III to V</t>
  </si>
  <si>
    <t>(f) Large Print Books Class III to V</t>
  </si>
  <si>
    <t>Upper Primary: Class VI to VIII</t>
  </si>
  <si>
    <t>Recurring (50 children)</t>
  </si>
  <si>
    <t>Meeting TA (@ Rs. 2500 P.M.)</t>
  </si>
  <si>
    <t>Meeting TA (@ Rs. 1000 P.M.)</t>
  </si>
  <si>
    <t>Year 2016-17</t>
  </si>
  <si>
    <t>Outlay Proposed for 2017-18</t>
  </si>
  <si>
    <t>Outlay Recommended for 2017-18</t>
  </si>
  <si>
    <t>2 sets of Uniform</t>
  </si>
  <si>
    <t>1 set of Uniform</t>
  </si>
  <si>
    <t>Total of SSA (North District)</t>
  </si>
  <si>
    <t xml:space="preserve">Total of SSA </t>
  </si>
  <si>
    <t>Total of SSA (South District)</t>
  </si>
  <si>
    <t>a</t>
  </si>
  <si>
    <t>b</t>
  </si>
  <si>
    <t>Upto 3 classrooms</t>
  </si>
  <si>
    <t>More than 3 classrooms</t>
  </si>
  <si>
    <t>Toilet Repair</t>
  </si>
  <si>
    <t>Toilet Repairs</t>
  </si>
  <si>
    <t>(a) 10 months</t>
  </si>
  <si>
    <t>Head Teachers/Edution Volut</t>
  </si>
  <si>
    <t>Replacement of Funiture Grant (Once in 5 years)</t>
  </si>
  <si>
    <t>Deferred laibility of 2016-17</t>
  </si>
  <si>
    <t>Deferred laibility of                         2016-17</t>
  </si>
  <si>
    <t>Maintenance Grant                         ( PS &amp; UPS)</t>
  </si>
  <si>
    <t xml:space="preserve">  </t>
  </si>
  <si>
    <t xml:space="preserve">Outlay approved                      by PAB </t>
  </si>
  <si>
    <t xml:space="preserve">Outlay approved                  by PAB </t>
  </si>
  <si>
    <t xml:space="preserve">Outlay approved by PAB                                       </t>
  </si>
  <si>
    <t>S. No</t>
  </si>
  <si>
    <t>Districts</t>
  </si>
  <si>
    <t>SOCIAL CATEGORY GROUP</t>
  </si>
  <si>
    <t>Physical items Approved</t>
  </si>
  <si>
    <t>No. of KGBVs</t>
  </si>
  <si>
    <t>Outlay approved</t>
  </si>
  <si>
    <t>Civil Works (Fresh)</t>
  </si>
  <si>
    <t>New Schools</t>
  </si>
  <si>
    <t>Teachers</t>
  </si>
  <si>
    <t>109 Scheduled Tribes (25% and above)</t>
  </si>
  <si>
    <t>61 Scheduled Castes (25% and above)</t>
  </si>
  <si>
    <t>121 PMO's Minority Districts</t>
  </si>
  <si>
    <t>88 Muslim Concentration (20% and above)</t>
  </si>
  <si>
    <t xml:space="preserve">88 LWE Affected Districts </t>
  </si>
  <si>
    <t>New PS Buildings</t>
  </si>
  <si>
    <t>New UPS Buildings</t>
  </si>
  <si>
    <t>ACR</t>
  </si>
  <si>
    <t>ACR in lieu of upgraded Primary School</t>
  </si>
  <si>
    <t>All Toilets (including girls toilets)</t>
  </si>
  <si>
    <t>Girls Toilets</t>
  </si>
  <si>
    <t xml:space="preserve">PS </t>
  </si>
  <si>
    <t>Residential schools</t>
  </si>
  <si>
    <t>Residential hostel</t>
  </si>
  <si>
    <t>Integration of Class VIII with UPS</t>
  </si>
  <si>
    <t>New teachers for new schools</t>
  </si>
  <si>
    <t>Additional teach. Against excess enrolment</t>
  </si>
  <si>
    <t>Part Time Instructors</t>
  </si>
  <si>
    <t>Teachers Training</t>
  </si>
  <si>
    <t>Uniforms</t>
  </si>
  <si>
    <t>Text books</t>
  </si>
  <si>
    <t>Total financial outlay of SSA</t>
  </si>
  <si>
    <t xml:space="preserve">KGBV Outlay </t>
  </si>
  <si>
    <t xml:space="preserve">Total Outlay </t>
  </si>
  <si>
    <t>State total</t>
  </si>
  <si>
    <t>% w.r.t Approvals for the whole state</t>
  </si>
  <si>
    <t>Categorywise Total and % against State Allocation</t>
  </si>
  <si>
    <t>ST (25% and above)</t>
  </si>
  <si>
    <t>%  ST Allocation</t>
  </si>
  <si>
    <t>SC (25% and above)</t>
  </si>
  <si>
    <t>%  SC Allocation</t>
  </si>
  <si>
    <t>PMO's 121 Minority Districts</t>
  </si>
  <si>
    <t>% PMO's 121 Minority Allocation</t>
  </si>
  <si>
    <t>Muslim Concentration (20% and above)</t>
  </si>
  <si>
    <t>% Muslim  Allocation</t>
  </si>
  <si>
    <t>LWE Affected Districts (20% and above)</t>
  </si>
  <si>
    <t>% LWE  Affected Districts Allocation</t>
  </si>
  <si>
    <t>Not recommended</t>
  </si>
  <si>
    <t xml:space="preserve">Proposal &amp; Recommendations for AWP&amp;B  2017-18
</t>
  </si>
  <si>
    <t>State:</t>
  </si>
  <si>
    <t>Intervention</t>
  </si>
  <si>
    <t>Spill over</t>
  </si>
  <si>
    <t>Fresh</t>
  </si>
  <si>
    <t>Total</t>
  </si>
  <si>
    <t>Category 1</t>
  </si>
  <si>
    <t xml:space="preserve">Reimbursement under Section 12(1)(c) </t>
  </si>
  <si>
    <t>Recommended as appraised.</t>
  </si>
  <si>
    <t xml:space="preserve">Free Text Books </t>
  </si>
  <si>
    <t>a.      Primary</t>
  </si>
  <si>
    <t xml:space="preserve">b.      Upper Primary </t>
  </si>
  <si>
    <t>c.      Large Print Book</t>
  </si>
  <si>
    <t>d.      Braille Book</t>
  </si>
  <si>
    <t>Free Uniform</t>
  </si>
  <si>
    <t>Residential School/ Hostels</t>
  </si>
  <si>
    <t>KGBV</t>
  </si>
  <si>
    <t>IE</t>
  </si>
  <si>
    <t>a. Maintenance Grant</t>
  </si>
  <si>
    <t xml:space="preserve">b.  Swacchh Vidyalaya/ Cleaning of Existing Toilets </t>
  </si>
  <si>
    <t>Repairs to School Buildings</t>
  </si>
  <si>
    <t>a. Project Management</t>
  </si>
  <si>
    <t>b. Finance</t>
  </si>
  <si>
    <t>Category 2</t>
  </si>
  <si>
    <t>Transport / Escort facility</t>
  </si>
  <si>
    <t>Special Training for Age appropriate addmission of OoSC</t>
  </si>
  <si>
    <t>a. 12 months</t>
  </si>
  <si>
    <t xml:space="preserve">Residential continuing from previous year </t>
  </si>
  <si>
    <t xml:space="preserve">c.12 months </t>
  </si>
  <si>
    <t>Non Residential (Fresh)</t>
  </si>
  <si>
    <t>NonResidential continuing from previous year</t>
  </si>
  <si>
    <t>9 Months</t>
  </si>
  <si>
    <t>(c) 6 and 3 months(seasonal hostel)</t>
  </si>
  <si>
    <t>Seasonal Day Care Centre (Non Residential)</t>
  </si>
  <si>
    <t>(d) 4 months (Mingrant children)</t>
  </si>
  <si>
    <t>Teacher Training</t>
  </si>
  <si>
    <t>Academic Support through BRC/CRC</t>
  </si>
  <si>
    <t>a)     BRC</t>
  </si>
  <si>
    <t>b)     CRC</t>
  </si>
  <si>
    <t>Learning Enhancement Programme (LEP)</t>
  </si>
  <si>
    <t>a. Innovation fund for CAL</t>
  </si>
  <si>
    <t>b. Rashtriya Avishkar Abhiyan (RAA)</t>
  </si>
  <si>
    <t>Library</t>
  </si>
  <si>
    <t>Teacher Grant</t>
  </si>
  <si>
    <t>TLE for New Schools</t>
  </si>
  <si>
    <t>a. Innovation</t>
  </si>
  <si>
    <t xml:space="preserve">b.  Pade Bharat Bade Bharat (PBBB) </t>
  </si>
  <si>
    <t>Community Mobilization (0.5%)</t>
  </si>
  <si>
    <t>SMC Training</t>
  </si>
  <si>
    <t>Category 3</t>
  </si>
  <si>
    <t>Teacher Salary</t>
  </si>
  <si>
    <t>New Schools (Building)</t>
  </si>
  <si>
    <t>Additional Classrooms (ACR) / Resource Room</t>
  </si>
  <si>
    <t xml:space="preserve">Block Resource Centers </t>
  </si>
  <si>
    <t xml:space="preserve">Cluster Resource Centers </t>
  </si>
  <si>
    <t>Residential Schools /Hostel</t>
  </si>
  <si>
    <t xml:space="preserve">Toilets &amp; Drinking Water </t>
  </si>
  <si>
    <t>HM Room</t>
  </si>
  <si>
    <t>Civil Works /Hostel building</t>
  </si>
  <si>
    <t xml:space="preserve">a.  Boundary Walls </t>
  </si>
  <si>
    <t>b.  Green Fencing</t>
  </si>
  <si>
    <t xml:space="preserve">School and Social Mapping: </t>
  </si>
  <si>
    <t xml:space="preserve">Opening new Primary Schools: </t>
  </si>
  <si>
    <t xml:space="preserve">Opening Upper Primary Schools/Sections: </t>
  </si>
  <si>
    <t>Conversion of EGS Centres into schools:</t>
  </si>
  <si>
    <t>SIEMAT</t>
  </si>
  <si>
    <t>NPEGEL</t>
  </si>
  <si>
    <t>Grand Total</t>
  </si>
  <si>
    <t>Total Outlay</t>
  </si>
  <si>
    <t>Capital Head (All civil works under SSA &amp; KGBV)</t>
  </si>
  <si>
    <t>General Head</t>
  </si>
  <si>
    <t>GoI Share (60%)</t>
  </si>
  <si>
    <t>Capital Head</t>
  </si>
  <si>
    <t>Head</t>
  </si>
  <si>
    <t>Spillover</t>
  </si>
  <si>
    <t>Not recommended as not covered under SSA norms</t>
  </si>
  <si>
    <t xml:space="preserve">S. No. </t>
  </si>
  <si>
    <t xml:space="preserve">Particulars </t>
  </si>
  <si>
    <t>Amount Rs. in Crore</t>
  </si>
  <si>
    <t>Amount Rs. in Lakh</t>
  </si>
  <si>
    <t xml:space="preserve">Approved outlay for the year 2016-17 </t>
  </si>
  <si>
    <t xml:space="preserve">Opening balance with State as on 01/04/2016 </t>
  </si>
  <si>
    <t xml:space="preserve">Actual outlay size (after deducting opening bal.) </t>
  </si>
  <si>
    <t xml:space="preserve">GOI Share of outlay as per sharing pattern (60%) </t>
  </si>
  <si>
    <t xml:space="preserve">Status of GOI releases  during 2016-17  </t>
  </si>
  <si>
    <t>Adhoc Funds (Released)</t>
  </si>
  <si>
    <r>
      <t>Balance of 1</t>
    </r>
    <r>
      <rPr>
        <vertAlign val="superscript"/>
        <sz val="12"/>
        <rFont val="Cambria"/>
        <family val="1"/>
      </rPr>
      <t>st</t>
    </r>
    <r>
      <rPr>
        <sz val="12"/>
        <rFont val="Cambria"/>
        <family val="1"/>
      </rPr>
      <t xml:space="preserve"> installment (Released)</t>
    </r>
  </si>
  <si>
    <t>Total Releases</t>
  </si>
  <si>
    <t xml:space="preserve">Current year’s proposal (2017-18) </t>
  </si>
  <si>
    <t xml:space="preserve">Current year’s recommendations (2017-18) </t>
  </si>
  <si>
    <t>GOI Share of current year's recommendation</t>
  </si>
  <si>
    <t xml:space="preserve">                                                                                                                   </t>
  </si>
  <si>
    <t>Financial Statement Showing Central Share Release, State Share Release,                                                                         Unspent Balance and Outstanding Advances</t>
  </si>
  <si>
    <t>(Rs. in Crores)</t>
  </si>
  <si>
    <t>2016-17</t>
  </si>
  <si>
    <t>Unspent Balance as on 01/04/2016</t>
  </si>
  <si>
    <t>Outstanding Advances as on 01/04/2016</t>
  </si>
  <si>
    <t>Allocation</t>
  </si>
  <si>
    <t>Central Share Released</t>
  </si>
  <si>
    <t>State Share Released</t>
  </si>
  <si>
    <t>General</t>
  </si>
  <si>
    <t>Capital</t>
  </si>
  <si>
    <t>Category</t>
  </si>
  <si>
    <t>Financial Recommendation                        for 2017-18</t>
  </si>
  <si>
    <t xml:space="preserve">% </t>
  </si>
  <si>
    <t>Access &amp; Retention</t>
  </si>
  <si>
    <t>Residential Schools</t>
  </si>
  <si>
    <t>Residential Hostels</t>
  </si>
  <si>
    <t xml:space="preserve">Transport/Escort Facility </t>
  </si>
  <si>
    <t>Reimbursement of Fee against 25% admission under Section 12(1)(c) of RTE Act 2009 (Entry Level) subject to upper limit of 20% of AWP&amp;B guidelines issued by MHRD</t>
  </si>
  <si>
    <t>Quality</t>
  </si>
  <si>
    <t>Teacher's Salary</t>
  </si>
  <si>
    <t>Free Text books</t>
  </si>
  <si>
    <t xml:space="preserve">Special training </t>
  </si>
  <si>
    <t>LEP</t>
  </si>
  <si>
    <t>Teachers’ Training</t>
  </si>
  <si>
    <t>BRC</t>
  </si>
  <si>
    <t>CRC</t>
  </si>
  <si>
    <t>TLE for new schools</t>
  </si>
  <si>
    <t>Teachers Grant</t>
  </si>
  <si>
    <t>Innovative Activities</t>
  </si>
  <si>
    <t>Libraries in schools</t>
  </si>
  <si>
    <t>Innovation for CAL</t>
  </si>
  <si>
    <t>Equity</t>
  </si>
  <si>
    <t>Community Mobilization</t>
  </si>
  <si>
    <t>Infrastructure Development</t>
  </si>
  <si>
    <t>Civil Works</t>
  </si>
  <si>
    <t xml:space="preserve">Programme Management </t>
  </si>
  <si>
    <t>Gender</t>
  </si>
  <si>
    <t xml:space="preserve">Grand Total </t>
  </si>
  <si>
    <t>S. No.</t>
  </si>
  <si>
    <t>Outlay Approved</t>
  </si>
  <si>
    <t>Progress of  2016-2017</t>
  </si>
  <si>
    <t>Sanctioned in 2016-17</t>
  </si>
  <si>
    <t>Anticipated Achievement upto   March 2017</t>
  </si>
  <si>
    <t>Cumulative upto March 2017 with %</t>
  </si>
  <si>
    <t xml:space="preserve">Phy </t>
  </si>
  <si>
    <t>All EGS already converted into Schools</t>
  </si>
  <si>
    <t>One Time  Grant</t>
  </si>
  <si>
    <t xml:space="preserve">Activity Closed </t>
  </si>
  <si>
    <t>State/UT Name: GOA</t>
  </si>
  <si>
    <t xml:space="preserve">South Goa </t>
  </si>
  <si>
    <t>Rs. in lakhs</t>
  </si>
  <si>
    <t>Activities</t>
  </si>
  <si>
    <t>Proposal (2017-18)</t>
  </si>
  <si>
    <t>Recommendations (2017-18)</t>
  </si>
  <si>
    <t>Category-1</t>
  </si>
  <si>
    <t>Residential School/ Hostel</t>
  </si>
  <si>
    <t>(a) Maintenance Grant</t>
  </si>
  <si>
    <t>(b) Swacchh Vidyalaya</t>
  </si>
  <si>
    <t>Covered under School Maintenance  grant</t>
  </si>
  <si>
    <t xml:space="preserve">Covered Under Project Management and Overall allocation </t>
  </si>
  <si>
    <t>Category-2</t>
  </si>
  <si>
    <t xml:space="preserve">a. 12 months </t>
  </si>
  <si>
    <t>a. 9 Months</t>
  </si>
  <si>
    <t>a. 9 months</t>
  </si>
  <si>
    <t xml:space="preserve">This acitvity is support under CAL </t>
  </si>
  <si>
    <t>a. REMS</t>
  </si>
  <si>
    <t>b. ABEAS in School</t>
  </si>
  <si>
    <t>b. Pade Bharat Bade Bharat (PBBB)</t>
  </si>
  <si>
    <t>Category-3</t>
  </si>
  <si>
    <t>Additional Classrooms (ACR)</t>
  </si>
  <si>
    <t>Residential Schools (Building)</t>
  </si>
  <si>
    <t>Toilets &amp; Drinking Water</t>
  </si>
  <si>
    <t>Furniture</t>
  </si>
  <si>
    <t>a.  Boundary Walls</t>
  </si>
  <si>
    <t>b.  Ramps</t>
  </si>
  <si>
    <t>c.  Electrification</t>
  </si>
  <si>
    <t>d.  Augumentation of training facility in BRC  &amp; CFE</t>
  </si>
  <si>
    <t>Opening Upper Primary Schools/sessions/ Upgradation</t>
  </si>
  <si>
    <t>All EGS already converted in Schools</t>
  </si>
  <si>
    <t>One time grant</t>
  </si>
  <si>
    <t>Mgt.</t>
  </si>
  <si>
    <t>CM</t>
  </si>
  <si>
    <t>(b)Vedic Pathshala</t>
  </si>
  <si>
    <t>SNo.</t>
  </si>
  <si>
    <t>Outlay approved by PAB (including spillover)-2015-16</t>
  </si>
  <si>
    <t>Outlay approved by PAB (including spillover)-2016-17</t>
  </si>
  <si>
    <t>% against outlay-2016-17</t>
  </si>
  <si>
    <t>Proposed Outlay             2017-18</t>
  </si>
  <si>
    <t>Recommended Outlay    2017-18</t>
  </si>
  <si>
    <t>Textbooks</t>
  </si>
  <si>
    <t>4 (a)</t>
  </si>
  <si>
    <t xml:space="preserve">Residential Hostels </t>
  </si>
  <si>
    <t>4 (b)</t>
  </si>
  <si>
    <t>Major Repairs</t>
  </si>
  <si>
    <t>12 (a)</t>
  </si>
  <si>
    <t>BRC/URC</t>
  </si>
  <si>
    <t>12 (b)</t>
  </si>
  <si>
    <t>TOTAL</t>
  </si>
  <si>
    <t>Proposal &amp; Recommendation for 2017-18 - GOA</t>
  </si>
  <si>
    <t>a. 10 Months</t>
  </si>
  <si>
    <t>Categorywise Outlay-2017-18-SSA, GOA</t>
  </si>
  <si>
    <t>Girls education</t>
  </si>
  <si>
    <t>Fund released 2016-17 &amp; Recommended outlay 2017-18 
SSA, Goa</t>
  </si>
  <si>
    <t>SSA, GOA</t>
  </si>
  <si>
    <t>-</t>
  </si>
  <si>
    <r>
      <t>Additional fund allocated as per 14</t>
    </r>
    <r>
      <rPr>
        <vertAlign val="superscript"/>
        <sz val="12"/>
        <rFont val="Cambria"/>
        <family val="1"/>
      </rPr>
      <t>th</t>
    </r>
    <r>
      <rPr>
        <sz val="12"/>
        <rFont val="Cambria"/>
        <family val="1"/>
      </rPr>
      <t xml:space="preserve"> Finance Commission over 2014-15 in 2015-16 (Rs. 1080.90 Cr.) and 2016-17 (Rs. 1256.23 Cr.) </t>
    </r>
  </si>
  <si>
    <t>Achievement upto                   Dec. 2017</t>
  </si>
  <si>
    <t>GOA</t>
  </si>
  <si>
    <t>GOA-2017-18</t>
  </si>
  <si>
    <t>Expenditure upto Dec. 2017</t>
  </si>
  <si>
    <t>State: GOA</t>
  </si>
  <si>
    <t>Recommended as proposed.</t>
  </si>
  <si>
    <t>Recommended as Proposed as per G.O.</t>
  </si>
  <si>
    <t>Recommended as Proposed with 7.5% increment in salary</t>
  </si>
  <si>
    <t>Recommended as Proposed (10 days non-residential)</t>
  </si>
  <si>
    <t>Recommended as Appraised (6 days residential)</t>
  </si>
  <si>
    <t xml:space="preserve">Recommended as appraised (Rs. 50 lakh for CAL in existing schools and Rs. 50 lakh for RAA) </t>
  </si>
  <si>
    <t>Spill over not recommended as appraised.</t>
  </si>
  <si>
    <t>Recommended as admissible</t>
  </si>
  <si>
    <t>Maintenance Grant                                       ( PS &amp; UPS)</t>
  </si>
  <si>
    <t>Anticipated Achievement upto March 2017</t>
  </si>
  <si>
    <t>Recommended as Appraised (10 days residential)</t>
  </si>
  <si>
    <t xml:space="preserve">Includes all activities of PBBB.  Includes Rs. 12.70 lakh for Shaala Shidhi for REMS </t>
  </si>
  <si>
    <t>Mgt. Cost</t>
  </si>
  <si>
    <t>Includes Rs. 1.50 lakh for Media activities</t>
  </si>
  <si>
    <t>Outlay Recommended</t>
  </si>
  <si>
    <t>Outlay Proposed</t>
  </si>
  <si>
    <t>Recommended as admissible.</t>
  </si>
  <si>
    <t>Category-I (6.29) - GOI - 3.78 (19.50%)</t>
  </si>
  <si>
    <t>Category-II (11.49) - GOI - 6.89 (35.60%)</t>
  </si>
  <si>
    <t>Total Category I &amp; II (17.78) - GOI - 10.67</t>
  </si>
  <si>
    <r>
      <t>2</t>
    </r>
    <r>
      <rPr>
        <vertAlign val="superscript"/>
        <sz val="12"/>
        <rFont val="Cambria"/>
        <family val="1"/>
      </rPr>
      <t>nd</t>
    </r>
    <r>
      <rPr>
        <sz val="12"/>
        <rFont val="Cambria"/>
        <family val="1"/>
      </rPr>
      <t xml:space="preserve">  installment </t>
    </r>
  </si>
  <si>
    <r>
      <t xml:space="preserve">Replacement of </t>
    </r>
    <r>
      <rPr>
        <sz val="15"/>
        <color indexed="17"/>
        <rFont val="Cambria"/>
        <family val="1"/>
        <scheme val="major"/>
      </rPr>
      <t>F</t>
    </r>
    <r>
      <rPr>
        <sz val="15"/>
        <rFont val="Cambria"/>
        <family val="1"/>
        <scheme val="major"/>
      </rPr>
      <t>uniture Grant (Once in 5 years)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</si>
</sst>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0.00000"/>
    <numFmt numFmtId="168" formatCode="0.0000"/>
    <numFmt numFmtId="169" formatCode="_-\$* #,##0_-;&quot;-$&quot;* #,##0_-;_-\$* \-_-;_-@_-"/>
    <numFmt numFmtId="170" formatCode="\\#,##0.00;[Red]&quot;\-&quot;#,##0.00"/>
    <numFmt numFmtId="171" formatCode="_ &quot;रु&quot;\ * #,##0.00_ ;_ &quot;रु&quot;\ * \-#,##0.00_ ;_ &quot;रु&quot;\ * &quot;-&quot;??_ ;_ @_ "/>
    <numFmt numFmtId="172" formatCode="&quot;$&quot;#,##0.00;[Red]\-&quot;$&quot;#,##0.00"/>
    <numFmt numFmtId="173" formatCode="_-* #,##0.00\ &quot;€&quot;_-;\-* #,##0.00\ &quot;€&quot;_-;_-* &quot;-&quot;??\ &quot;€&quot;_-;_-@_-"/>
    <numFmt numFmtId="174" formatCode="_-* #,##0\ _F_-;\-* #,##0\ _F_-;_-* &quot;-&quot;\ _F_-;_-@_-"/>
    <numFmt numFmtId="175" formatCode="_-* #,##0.00\ _F_-;\-* #,##0.00\ _F_-;_-* &quot;-&quot;??\ _F_-;_-@_-"/>
    <numFmt numFmtId="176" formatCode="#,##0.00000000;[Red]\-#,##0.00000000"/>
    <numFmt numFmtId="177" formatCode="mm/dd/yy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\&quot;#,##0.00;[Red]&quot;\&quot;\-#,##0.00"/>
    <numFmt numFmtId="183" formatCode="&quot;\&quot;#,##0;[Red]&quot;\&quot;\-#,##0"/>
    <numFmt numFmtId="184" formatCode="0.0"/>
    <numFmt numFmtId="185" formatCode="&quot;₹&quot;\ #,##0;&quot;₹&quot;\ \-#,##0"/>
    <numFmt numFmtId="186" formatCode="&quot;On&quot;;&quot;On&quot;;&quot;Off&quot;"/>
    <numFmt numFmtId="187" formatCode="_ * #,##0_ ;_ * \-#,##0_ ;_ * &quot;-&quot;???_ ;_ @_ "/>
    <numFmt numFmtId="188" formatCode="_ &quot;Rs.&quot;\ * #,##0.00_ ;_ &quot;Rs.&quot;\ * \-#,##0.00_ ;_ &quot;Rs.&quot;\ * &quot;-&quot;??_ ;_ @_ "/>
    <numFmt numFmtId="189" formatCode="_ * #,##0_ ;_ * \-#,##0_ ;_ * &quot;-&quot;??_ ;_ @_ "/>
    <numFmt numFmtId="190" formatCode="&quot;$&quot;#,##0.0000_);\(&quot;$&quot;#,##0.0000\)"/>
    <numFmt numFmtId="191" formatCode="&quot;$&quot;#,##0.00"/>
    <numFmt numFmtId="192" formatCode="0.000000"/>
  </numFmts>
  <fonts count="125"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b/>
      <sz val="12"/>
      <name val="Times New Roman"/>
      <family val="1"/>
    </font>
    <font>
      <sz val="18"/>
      <name val="Cambria"/>
      <family val="1"/>
      <scheme val="major"/>
    </font>
    <font>
      <b/>
      <sz val="18"/>
      <name val="Cambria"/>
      <family val="1"/>
      <scheme val="major"/>
    </font>
    <font>
      <sz val="18"/>
      <color theme="1"/>
      <name val="Calibri"/>
      <family val="2"/>
      <scheme val="minor"/>
    </font>
    <font>
      <sz val="18"/>
      <name val="Times New Roman"/>
      <family val="1"/>
    </font>
    <font>
      <sz val="18"/>
      <name val="Calibri"/>
      <family val="2"/>
      <scheme val="minor"/>
    </font>
    <font>
      <b/>
      <sz val="18"/>
      <name val="Times New Roman"/>
      <family val="1"/>
    </font>
    <font>
      <sz val="18"/>
      <color indexed="17"/>
      <name val="Cambria"/>
      <family val="1"/>
      <scheme val="major"/>
    </font>
    <font>
      <sz val="11"/>
      <color theme="1"/>
      <name val="Calibri"/>
      <family val="2"/>
      <scheme val="minor"/>
    </font>
    <font>
      <sz val="15"/>
      <name val="Cambria"/>
      <family val="1"/>
      <scheme val="major"/>
    </font>
    <font>
      <b/>
      <sz val="15"/>
      <name val="Cambria"/>
      <family val="1"/>
      <scheme val="major"/>
    </font>
    <font>
      <sz val="16"/>
      <name val="Times New Roman"/>
      <family val="1"/>
    </font>
    <font>
      <sz val="15"/>
      <name val="Times New Roman"/>
      <family val="1"/>
    </font>
    <font>
      <sz val="15"/>
      <name val="Calibri"/>
      <family val="2"/>
      <scheme val="minor"/>
    </font>
    <font>
      <b/>
      <sz val="15"/>
      <name val="Times New Roman"/>
      <family val="1"/>
    </font>
    <font>
      <sz val="15"/>
      <color theme="1"/>
      <name val="Calibri"/>
      <family val="2"/>
      <scheme val="minor"/>
    </font>
    <font>
      <b/>
      <sz val="16"/>
      <name val="Times New Roman"/>
      <family val="1"/>
    </font>
    <font>
      <sz val="11"/>
      <name val="Calibri"/>
      <family val="2"/>
      <scheme val="minor"/>
    </font>
    <font>
      <sz val="10"/>
      <name val="???"/>
      <family val="3"/>
    </font>
    <font>
      <sz val="11"/>
      <name val="‚l‚r ‚oƒSƒVƒbƒN"/>
      <family val="3"/>
    </font>
    <font>
      <sz val="11"/>
      <name val="‚l‚r ‚oƒSƒVƒbƒN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sz val="7"/>
      <name val="Helv"/>
    </font>
    <font>
      <sz val="12"/>
      <name val="Tms Rmn"/>
    </font>
    <font>
      <b/>
      <sz val="10"/>
      <name val="MS Sans Serif"/>
      <family val="2"/>
    </font>
    <font>
      <sz val="12"/>
      <name val="¹UAAA¼"/>
      <family val="3"/>
    </font>
    <font>
      <sz val="14"/>
      <name val="Cordia Ne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4"/>
      <name val="Arjun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7"/>
      <color indexed="10"/>
      <name val="Helv"/>
    </font>
    <font>
      <sz val="8"/>
      <name val="Helv"/>
    </font>
    <font>
      <b/>
      <sz val="8"/>
      <color indexed="8"/>
      <name val="Helv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Times New Roman"/>
      <family val="1"/>
    </font>
    <font>
      <b/>
      <sz val="11"/>
      <name val="Cambria"/>
      <family val="1"/>
    </font>
    <font>
      <vertAlign val="superscript"/>
      <sz val="12"/>
      <name val="Cambria"/>
      <family val="1"/>
    </font>
    <font>
      <sz val="11"/>
      <name val="Cambria"/>
      <family val="1"/>
      <scheme val="maj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Frutiger LT Std 57 Cn"/>
      <family val="2"/>
    </font>
    <font>
      <sz val="10"/>
      <name val="Lohit Hindi"/>
      <family val="2"/>
    </font>
    <font>
      <sz val="11"/>
      <color indexed="8"/>
      <name val="Calibri"/>
      <family val="2"/>
      <charset val="1"/>
    </font>
    <font>
      <b/>
      <sz val="10"/>
      <color theme="1"/>
      <name val="Frutiger LT Std 57 C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10"/>
      <name val="Arial"/>
      <family val="2"/>
      <charset val="1"/>
    </font>
    <font>
      <sz val="12"/>
      <name val="Helv"/>
    </font>
    <font>
      <sz val="12"/>
      <color theme="1"/>
      <name val="Century Schoolbook"/>
      <family val="2"/>
    </font>
    <font>
      <b/>
      <sz val="10"/>
      <color indexed="8"/>
      <name val="Frutiger LT Std 57 Cn"/>
      <family val="2"/>
    </font>
    <font>
      <vertAlign val="superscript"/>
      <sz val="10"/>
      <color theme="1"/>
      <name val="Frutiger LT Std 57 Cn"/>
      <family val="2"/>
    </font>
    <font>
      <b/>
      <sz val="18"/>
      <color indexed="56"/>
      <name val="Cambri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  <scheme val="minor"/>
    </font>
    <font>
      <sz val="12"/>
      <name val="Arial"/>
      <family val="2"/>
    </font>
    <font>
      <sz val="12"/>
      <color rgb="FF00000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1"/>
    </font>
    <font>
      <b/>
      <sz val="22"/>
      <name val="Times New Roman"/>
      <family val="1"/>
    </font>
    <font>
      <b/>
      <sz val="15"/>
      <name val="Arial"/>
      <family val="2"/>
    </font>
    <font>
      <b/>
      <sz val="15"/>
      <color rgb="FFFF0000"/>
      <name val="Cambria"/>
      <family val="1"/>
      <scheme val="major"/>
    </font>
    <font>
      <sz val="15"/>
      <name val="Arial"/>
      <family val="2"/>
    </font>
    <font>
      <sz val="15"/>
      <color indexed="17"/>
      <name val="Cambria"/>
      <family val="1"/>
      <scheme val="major"/>
    </font>
    <font>
      <sz val="15"/>
      <color rgb="FFFF000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14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619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6" fillId="0" borderId="0" applyFont="0" applyFill="0" applyBorder="0" applyAlignment="0" applyProtection="0"/>
    <xf numFmtId="0" fontId="4" fillId="0" borderId="0"/>
    <xf numFmtId="43" fontId="4" fillId="0" borderId="0"/>
    <xf numFmtId="43" fontId="4" fillId="0" borderId="0"/>
    <xf numFmtId="43" fontId="4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169" fontId="4" fillId="0" borderId="0"/>
    <xf numFmtId="170" fontId="4" fillId="0" borderId="0"/>
    <xf numFmtId="43" fontId="4" fillId="0" borderId="0"/>
    <xf numFmtId="43" fontId="26" fillId="0" borderId="0"/>
    <xf numFmtId="43" fontId="27" fillId="0" borderId="0"/>
    <xf numFmtId="43" fontId="28" fillId="0" borderId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6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8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10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11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7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2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3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14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29" fillId="9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11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7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2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5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4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7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8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19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0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21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30" fillId="16" borderId="0" applyNumberFormat="0" applyBorder="0" applyAlignment="0" applyProtection="0"/>
    <xf numFmtId="43" fontId="4" fillId="0" borderId="0"/>
    <xf numFmtId="43" fontId="4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2" fillId="7" borderId="0" applyNumberFormat="0" applyBorder="0" applyAlignment="0" applyProtection="0"/>
    <xf numFmtId="43" fontId="33" fillId="0" borderId="0"/>
    <xf numFmtId="43" fontId="34" fillId="0" borderId="0" applyNumberFormat="0" applyFill="0" applyBorder="0" applyAlignment="0" applyProtection="0"/>
    <xf numFmtId="43" fontId="35" fillId="0" borderId="6" applyAlignment="0" applyProtection="0"/>
    <xf numFmtId="43" fontId="31" fillId="0" borderId="0"/>
    <xf numFmtId="43" fontId="36" fillId="0" borderId="0"/>
    <xf numFmtId="43" fontId="31" fillId="0" borderId="0"/>
    <xf numFmtId="43" fontId="37" fillId="0" borderId="0" applyFill="0" applyBorder="0" applyAlignment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8" fillId="14" borderId="7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39" fillId="22" borderId="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NumberFormat="0" applyAlignment="0">
      <alignment horizontal="left"/>
    </xf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1" fillId="0" borderId="0" applyNumberFormat="0" applyAlignment="0">
      <alignment horizontal="left"/>
    </xf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9" fillId="0" borderId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3" fillId="6" borderId="0" applyNumberFormat="0" applyBorder="0" applyAlignment="0" applyProtection="0"/>
    <xf numFmtId="43" fontId="44" fillId="23" borderId="0" applyNumberFormat="0" applyBorder="0" applyAlignment="0" applyProtection="0"/>
    <xf numFmtId="43" fontId="44" fillId="23" borderId="0" applyNumberFormat="0" applyBorder="0" applyAlignment="0" applyProtection="0"/>
    <xf numFmtId="43" fontId="45" fillId="24" borderId="0"/>
    <xf numFmtId="43" fontId="46" fillId="0" borderId="9" applyNumberFormat="0" applyAlignment="0" applyProtection="0">
      <alignment horizontal="left" vertical="center"/>
    </xf>
    <xf numFmtId="43" fontId="46" fillId="0" borderId="5">
      <alignment horizontal="left" vertical="center"/>
    </xf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7" fillId="0" borderId="10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8" fillId="0" borderId="11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12" applyNumberFormat="0" applyFill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49" fillId="0" borderId="0" applyNumberFormat="0" applyFill="0" applyBorder="0" applyAlignment="0" applyProtection="0"/>
    <xf numFmtId="43" fontId="50" fillId="0" borderId="0" applyNumberFormat="0" applyFill="0" applyBorder="0" applyAlignment="0" applyProtection="0">
      <alignment vertical="top"/>
      <protection locked="0"/>
    </xf>
    <xf numFmtId="43" fontId="44" fillId="25" borderId="1" applyNumberFormat="0" applyBorder="0" applyAlignment="0" applyProtection="0"/>
    <xf numFmtId="43" fontId="44" fillId="25" borderId="1" applyNumberFormat="0" applyBorder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1" fillId="12" borderId="7" applyNumberFormat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2" fillId="0" borderId="13" applyNumberFormat="0" applyFill="0" applyAlignment="0" applyProtection="0"/>
    <xf numFmtId="43" fontId="53" fillId="0" borderId="0">
      <alignment horizontal="justify" vertical="top" wrapText="1"/>
    </xf>
    <xf numFmtId="43" fontId="53" fillId="0" borderId="0">
      <alignment horizontal="justify" vertical="justify" wrapText="1"/>
    </xf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4" fillId="11" borderId="0" applyNumberFormat="0" applyBorder="0" applyAlignment="0" applyProtection="0"/>
    <xf numFmtId="43" fontId="55" fillId="0" borderId="0"/>
    <xf numFmtId="43" fontId="56" fillId="0" borderId="0"/>
    <xf numFmtId="43" fontId="37" fillId="0" borderId="0"/>
    <xf numFmtId="176" fontId="4" fillId="0" borderId="0"/>
    <xf numFmtId="43" fontId="4" fillId="0" borderId="0"/>
    <xf numFmtId="43" fontId="16" fillId="0" borderId="0"/>
    <xf numFmtId="43" fontId="16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6" fillId="0" borderId="0"/>
    <xf numFmtId="43" fontId="4" fillId="0" borderId="0"/>
    <xf numFmtId="43" fontId="29" fillId="0" borderId="0"/>
    <xf numFmtId="43" fontId="4" fillId="0" borderId="0"/>
    <xf numFmtId="43" fontId="4" fillId="0" borderId="0"/>
    <xf numFmtId="43" fontId="4" fillId="0" borderId="0">
      <alignment vertical="center"/>
    </xf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6" fillId="0" borderId="0"/>
    <xf numFmtId="43" fontId="16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6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5" fillId="0" borderId="0"/>
    <xf numFmtId="43" fontId="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29" fillId="0" borderId="0"/>
    <xf numFmtId="43" fontId="29" fillId="0" borderId="0"/>
    <xf numFmtId="43" fontId="16" fillId="0" borderId="0"/>
    <xf numFmtId="43" fontId="16" fillId="0" borderId="0"/>
    <xf numFmtId="43" fontId="16" fillId="0" borderId="0"/>
    <xf numFmtId="43" fontId="29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>
      <alignment wrapText="1"/>
    </xf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6" fillId="0" borderId="0"/>
    <xf numFmtId="43" fontId="4" fillId="0" borderId="0"/>
    <xf numFmtId="43" fontId="4" fillId="0" borderId="0"/>
    <xf numFmtId="43" fontId="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6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6" fillId="0" borderId="0"/>
    <xf numFmtId="43" fontId="4" fillId="0" borderId="0"/>
    <xf numFmtId="43" fontId="4" fillId="0" borderId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4" fillId="8" borderId="14" applyNumberFormat="0" applyFon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57" fillId="14" borderId="1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/>
    <xf numFmtId="177" fontId="59" fillId="0" borderId="0" applyNumberFormat="0" applyFill="0" applyBorder="0" applyAlignment="0" applyProtection="0">
      <alignment horizontal="left"/>
    </xf>
    <xf numFmtId="43" fontId="60" fillId="0" borderId="0" applyBorder="0">
      <alignment horizontal="right"/>
    </xf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1" fillId="0" borderId="0" applyNumberFormat="0" applyFill="0" applyBorder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43" fontId="62" fillId="0" borderId="16" applyNumberFormat="0" applyFill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5" fillId="0" borderId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43" fontId="67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2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2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3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3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3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32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3" fontId="33" fillId="0" borderId="0"/>
    <xf numFmtId="0" fontId="34" fillId="0" borderId="0" applyNumberFormat="0" applyFill="0" applyBorder="0" applyAlignment="0" applyProtection="0"/>
    <xf numFmtId="1" fontId="91" fillId="0" borderId="0"/>
    <xf numFmtId="3" fontId="91" fillId="0" borderId="0"/>
    <xf numFmtId="5" fontId="35" fillId="0" borderId="6" applyAlignment="0" applyProtection="0"/>
    <xf numFmtId="0" fontId="91" fillId="0" borderId="0">
      <alignment horizontal="right" vertical="center" indent="1"/>
    </xf>
    <xf numFmtId="0" fontId="37" fillId="0" borderId="0" applyFill="0" applyBorder="0" applyAlignment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92" fillId="0" borderId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8" fillId="14" borderId="7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0" fillId="0" borderId="0" applyNumberFormat="0" applyAlignment="0">
      <alignment horizontal="left"/>
    </xf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 applyNumberFormat="0" applyAlignment="0">
      <alignment horizontal="left"/>
    </xf>
    <xf numFmtId="0" fontId="9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91" fillId="0" borderId="0" applyNumberFormat="0" applyFill="0" applyBorder="0">
      <alignment horizontal="left" vertical="top" indent="1"/>
    </xf>
    <xf numFmtId="0" fontId="91" fillId="0" borderId="0" applyNumberFormat="0" applyFill="0" applyBorder="0">
      <alignment horizontal="left" vertical="top" wrapText="1" indent="1"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38" fontId="44" fillId="23" borderId="0" applyNumberFormat="0" applyBorder="0" applyAlignment="0" applyProtection="0"/>
    <xf numFmtId="0" fontId="94" fillId="38" borderId="0">
      <alignment horizontal="left" vertical="top" indent="1"/>
    </xf>
    <xf numFmtId="0" fontId="94" fillId="0" borderId="0">
      <alignment horizontal="left" vertical="top" indent="1"/>
    </xf>
    <xf numFmtId="0" fontId="45" fillId="24" borderId="0"/>
    <xf numFmtId="0" fontId="46" fillId="0" borderId="9" applyNumberFormat="0" applyAlignment="0" applyProtection="0">
      <alignment horizontal="left" vertical="center"/>
    </xf>
    <xf numFmtId="0" fontId="46" fillId="0" borderId="5">
      <alignment horizontal="left" vertical="center"/>
    </xf>
    <xf numFmtId="0" fontId="94" fillId="0" borderId="0">
      <alignment horizontal="left" vertical="top"/>
    </xf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95" fillId="0" borderId="63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96" fillId="0" borderId="64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97" fillId="0" borderId="65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94" fillId="0" borderId="0">
      <alignment horizontal="left" vertical="top" indent="1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10" fontId="44" fillId="25" borderId="1" applyNumberFormat="0" applyBorder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1" fillId="12" borderId="7" applyNumberFormat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0">
      <alignment horizontal="justify" vertical="top" wrapText="1"/>
    </xf>
    <xf numFmtId="0" fontId="53" fillId="0" borderId="0">
      <alignment horizontal="justify" vertical="justify" wrapText="1"/>
    </xf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37" fontId="55" fillId="0" borderId="0"/>
    <xf numFmtId="0" fontId="56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0" fontId="37" fillId="0" borderId="0"/>
    <xf numFmtId="19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4" fillId="0" borderId="0"/>
    <xf numFmtId="0" fontId="99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29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29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3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9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6" fillId="0" borderId="0"/>
    <xf numFmtId="0" fontId="16" fillId="0" borderId="0"/>
    <xf numFmtId="43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9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101" fillId="0" borderId="0"/>
    <xf numFmtId="0" fontId="99" fillId="0" borderId="0"/>
    <xf numFmtId="0" fontId="16" fillId="0" borderId="0"/>
    <xf numFmtId="0" fontId="102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3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2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0" fontId="57" fillId="14" borderId="15" applyNumberFormat="0" applyAlignment="0" applyProtection="0"/>
    <xf numFmtId="1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58" fillId="0" borderId="0"/>
    <xf numFmtId="191" fontId="3" fillId="39" borderId="1">
      <alignment horizontal="center" vertical="center" wrapText="1"/>
    </xf>
    <xf numFmtId="40" fontId="60" fillId="0" borderId="0" applyBorder="0">
      <alignment horizontal="right"/>
    </xf>
    <xf numFmtId="189" fontId="103" fillId="0" borderId="66" applyNumberFormat="0" applyFont="0" applyFill="0" applyAlignment="0" applyProtection="0">
      <alignment horizontal="left" vertical="top" indent="1"/>
    </xf>
    <xf numFmtId="1" fontId="104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67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0" fontId="62" fillId="0" borderId="16" applyNumberFormat="0" applyFill="0" applyAlignment="0" applyProtection="0"/>
    <xf numFmtId="3" fontId="94" fillId="0" borderId="0">
      <alignment horizontal="right" vertical="center" inden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11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right" vertical="center" wrapText="1"/>
    </xf>
    <xf numFmtId="0" fontId="2" fillId="0" borderId="1" xfId="3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2" fillId="0" borderId="1" xfId="4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6" applyFont="1" applyFill="1" applyBorder="1" applyAlignment="1">
      <alignment vertical="center" wrapText="1"/>
    </xf>
    <xf numFmtId="0" fontId="1" fillId="0" borderId="1" xfId="6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0" fontId="1" fillId="0" borderId="1" xfId="6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2" fontId="5" fillId="4" borderId="1" xfId="2" applyNumberFormat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right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vertical="center" wrapText="1"/>
    </xf>
    <xf numFmtId="0" fontId="10" fillId="0" borderId="1" xfId="6" applyFont="1" applyFill="1" applyBorder="1" applyAlignment="1">
      <alignment horizontal="right" vertical="center" wrapText="1"/>
    </xf>
    <xf numFmtId="0" fontId="10" fillId="0" borderId="1" xfId="6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left" vertical="center" wrapText="1"/>
    </xf>
    <xf numFmtId="2" fontId="12" fillId="4" borderId="1" xfId="2" applyNumberFormat="1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vertical="center" wrapText="1"/>
    </xf>
    <xf numFmtId="2" fontId="9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2" fontId="9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2" fontId="9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left" wrapText="1"/>
    </xf>
    <xf numFmtId="0" fontId="0" fillId="4" borderId="0" xfId="0" applyFill="1"/>
    <xf numFmtId="9" fontId="2" fillId="0" borderId="1" xfId="7" applyFont="1" applyFill="1" applyBorder="1" applyAlignment="1">
      <alignment vertical="center" wrapText="1"/>
    </xf>
    <xf numFmtId="1" fontId="18" fillId="5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2" fontId="9" fillId="4" borderId="1" xfId="4" applyNumberFormat="1" applyFont="1" applyFill="1" applyBorder="1" applyAlignment="1">
      <alignment horizontal="center" vertical="center" wrapText="1"/>
    </xf>
    <xf numFmtId="0" fontId="9" fillId="4" borderId="1" xfId="6" applyFont="1" applyFill="1" applyBorder="1" applyAlignment="1">
      <alignment vertical="center" wrapText="1"/>
    </xf>
    <xf numFmtId="0" fontId="2" fillId="4" borderId="1" xfId="6" applyFont="1" applyFill="1" applyBorder="1" applyAlignment="1">
      <alignment vertical="center" wrapText="1"/>
    </xf>
    <xf numFmtId="2" fontId="19" fillId="5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2" fontId="1" fillId="0" borderId="1" xfId="2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2" fontId="2" fillId="0" borderId="1" xfId="4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2" fontId="1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2" fontId="2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center" wrapText="1"/>
    </xf>
    <xf numFmtId="2" fontId="5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6" applyFont="1" applyFill="1" applyBorder="1" applyAlignment="1">
      <alignment horizontal="center" vertical="center" wrapText="1"/>
    </xf>
    <xf numFmtId="2" fontId="2" fillId="4" borderId="1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8" fillId="0" borderId="0" xfId="0" applyFont="1"/>
    <xf numFmtId="0" fontId="68" fillId="0" borderId="0" xfId="0" applyFont="1" applyFill="1"/>
    <xf numFmtId="2" fontId="19" fillId="5" borderId="1" xfId="0" applyNumberFormat="1" applyFont="1" applyFill="1" applyBorder="1" applyAlignment="1">
      <alignment wrapText="1"/>
    </xf>
    <xf numFmtId="0" fontId="2" fillId="4" borderId="1" xfId="1" applyFont="1" applyFill="1" applyBorder="1" applyAlignment="1">
      <alignment horizontal="right" vertical="center" wrapText="1"/>
    </xf>
    <xf numFmtId="2" fontId="17" fillId="4" borderId="1" xfId="1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18" fillId="0" borderId="1" xfId="1" applyFont="1" applyFill="1" applyBorder="1" applyAlignment="1">
      <alignment vertical="top" wrapText="1"/>
    </xf>
    <xf numFmtId="0" fontId="18" fillId="3" borderId="1" xfId="1" applyFont="1" applyFill="1" applyBorder="1" applyAlignment="1">
      <alignment vertical="top" wrapText="1"/>
    </xf>
    <xf numFmtId="0" fontId="18" fillId="0" borderId="1" xfId="2" applyFont="1" applyFill="1" applyBorder="1" applyAlignment="1">
      <alignment vertical="top" wrapText="1"/>
    </xf>
    <xf numFmtId="2" fontId="20" fillId="5" borderId="1" xfId="0" applyNumberFormat="1" applyFont="1" applyFill="1" applyBorder="1" applyAlignment="1">
      <alignment vertical="top" wrapText="1"/>
    </xf>
    <xf numFmtId="166" fontId="20" fillId="5" borderId="1" xfId="0" applyNumberFormat="1" applyFont="1" applyFill="1" applyBorder="1" applyAlignment="1">
      <alignment vertical="top" wrapText="1"/>
    </xf>
    <xf numFmtId="166" fontId="17" fillId="0" borderId="1" xfId="0" applyNumberFormat="1" applyFont="1" applyFill="1" applyBorder="1" applyAlignment="1">
      <alignment vertical="top" wrapText="1"/>
    </xf>
    <xf numFmtId="0" fontId="17" fillId="0" borderId="1" xfId="4" applyFont="1" applyFill="1" applyBorder="1" applyAlignment="1">
      <alignment vertical="top" wrapText="1"/>
    </xf>
    <xf numFmtId="2" fontId="17" fillId="0" borderId="1" xfId="3" applyNumberFormat="1" applyFont="1" applyFill="1" applyBorder="1" applyAlignment="1">
      <alignment vertical="top" wrapText="1"/>
    </xf>
    <xf numFmtId="0" fontId="17" fillId="0" borderId="1" xfId="3" applyFont="1" applyFill="1" applyBorder="1" applyAlignment="1">
      <alignment vertical="top" wrapText="1"/>
    </xf>
    <xf numFmtId="0" fontId="18" fillId="0" borderId="1" xfId="2" applyFont="1" applyFill="1" applyBorder="1" applyAlignment="1">
      <alignment vertical="top"/>
    </xf>
    <xf numFmtId="0" fontId="18" fillId="0" borderId="1" xfId="6" applyFont="1" applyFill="1" applyBorder="1" applyAlignment="1">
      <alignment vertical="top" wrapText="1"/>
    </xf>
    <xf numFmtId="0" fontId="17" fillId="0" borderId="1" xfId="6" applyFont="1" applyFill="1" applyBorder="1" applyAlignment="1">
      <alignment vertical="top" wrapText="1"/>
    </xf>
    <xf numFmtId="2" fontId="17" fillId="0" borderId="1" xfId="0" applyNumberFormat="1" applyFont="1" applyFill="1" applyBorder="1" applyAlignment="1">
      <alignment vertical="top" wrapText="1"/>
    </xf>
    <xf numFmtId="0" fontId="20" fillId="0" borderId="1" xfId="4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166" fontId="19" fillId="5" borderId="1" xfId="0" applyNumberFormat="1" applyFont="1" applyFill="1" applyBorder="1" applyAlignment="1">
      <alignment vertical="top" wrapText="1"/>
    </xf>
    <xf numFmtId="0" fontId="18" fillId="4" borderId="1" xfId="0" applyFont="1" applyFill="1" applyBorder="1" applyAlignment="1">
      <alignment vertical="top" wrapText="1"/>
    </xf>
    <xf numFmtId="2" fontId="19" fillId="5" borderId="1" xfId="0" applyNumberFormat="1" applyFont="1" applyFill="1" applyBorder="1" applyAlignment="1">
      <alignment vertical="top" wrapText="1"/>
    </xf>
    <xf numFmtId="167" fontId="24" fillId="5" borderId="1" xfId="0" applyNumberFormat="1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167" fontId="17" fillId="0" borderId="1" xfId="0" applyNumberFormat="1" applyFont="1" applyFill="1" applyBorder="1" applyAlignment="1">
      <alignment vertical="top" wrapText="1"/>
    </xf>
    <xf numFmtId="168" fontId="19" fillId="5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5" fillId="4" borderId="1" xfId="2" applyFont="1" applyFill="1" applyBorder="1" applyAlignment="1">
      <alignment vertical="center" wrapText="1"/>
    </xf>
    <xf numFmtId="0" fontId="20" fillId="0" borderId="1" xfId="2" applyFont="1" applyFill="1" applyBorder="1" applyAlignment="1">
      <alignment vertical="top" wrapText="1"/>
    </xf>
    <xf numFmtId="0" fontId="20" fillId="4" borderId="1" xfId="2" applyFont="1" applyFill="1" applyBorder="1" applyAlignment="1">
      <alignment vertical="top" wrapText="1"/>
    </xf>
    <xf numFmtId="2" fontId="5" fillId="4" borderId="1" xfId="2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2" fontId="20" fillId="4" borderId="1" xfId="2" applyNumberFormat="1" applyFont="1" applyFill="1" applyBorder="1" applyAlignment="1">
      <alignment vertical="top" wrapText="1"/>
    </xf>
    <xf numFmtId="2" fontId="20" fillId="0" borderId="1" xfId="2" applyNumberFormat="1" applyFont="1" applyFill="1" applyBorder="1" applyAlignment="1">
      <alignment vertical="top" wrapText="1"/>
    </xf>
    <xf numFmtId="0" fontId="22" fillId="0" borderId="1" xfId="1" applyFont="1" applyFill="1" applyBorder="1" applyAlignment="1">
      <alignment vertical="top" wrapText="1"/>
    </xf>
    <xf numFmtId="2" fontId="17" fillId="4" borderId="1" xfId="0" applyNumberFormat="1" applyFont="1" applyFill="1" applyBorder="1" applyAlignment="1">
      <alignment vertical="top" wrapText="1"/>
    </xf>
    <xf numFmtId="166" fontId="19" fillId="5" borderId="1" xfId="0" applyNumberFormat="1" applyFont="1" applyFill="1" applyBorder="1" applyAlignment="1">
      <alignment vertical="center" wrapText="1"/>
    </xf>
    <xf numFmtId="168" fontId="19" fillId="5" borderId="1" xfId="0" applyNumberFormat="1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top" wrapText="1"/>
    </xf>
    <xf numFmtId="0" fontId="17" fillId="4" borderId="1" xfId="1" applyFont="1" applyFill="1" applyBorder="1" applyAlignment="1">
      <alignment vertical="top" wrapText="1"/>
    </xf>
    <xf numFmtId="166" fontId="17" fillId="4" borderId="1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/>
    <xf numFmtId="0" fontId="17" fillId="4" borderId="1" xfId="6" applyFont="1" applyFill="1" applyBorder="1" applyAlignment="1">
      <alignment vertical="top" wrapText="1"/>
    </xf>
    <xf numFmtId="2" fontId="17" fillId="5" borderId="1" xfId="8" applyNumberFormat="1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2" fontId="18" fillId="5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167" fontId="1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 applyAlignment="1"/>
    <xf numFmtId="1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168" fontId="2" fillId="4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5" fillId="4" borderId="1" xfId="2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2" fontId="5" fillId="0" borderId="1" xfId="2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horizontal="right" vertical="center" wrapText="1"/>
    </xf>
    <xf numFmtId="2" fontId="2" fillId="4" borderId="1" xfId="1" applyNumberFormat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 wrapText="1"/>
    </xf>
    <xf numFmtId="2" fontId="2" fillId="0" borderId="1" xfId="2" applyNumberFormat="1" applyFont="1" applyFill="1" applyBorder="1" applyAlignment="1">
      <alignment horizontal="right" vertical="center" wrapText="1"/>
    </xf>
    <xf numFmtId="2" fontId="1" fillId="0" borderId="1" xfId="2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8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1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166" fontId="2" fillId="4" borderId="1" xfId="0" applyNumberFormat="1" applyFont="1" applyFill="1" applyBorder="1" applyAlignment="1">
      <alignment horizontal="right" vertical="center" wrapText="1"/>
    </xf>
    <xf numFmtId="2" fontId="17" fillId="0" borderId="1" xfId="2" applyNumberFormat="1" applyFont="1" applyFill="1" applyBorder="1" applyAlignment="1">
      <alignment vertical="center" wrapText="1"/>
    </xf>
    <xf numFmtId="0" fontId="25" fillId="0" borderId="0" xfId="0" applyFont="1" applyFill="1"/>
    <xf numFmtId="0" fontId="18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17" fillId="0" borderId="1" xfId="1" applyFont="1" applyFill="1" applyBorder="1" applyAlignment="1">
      <alignment horizontal="right" wrapText="1"/>
    </xf>
    <xf numFmtId="0" fontId="18" fillId="0" borderId="1" xfId="1" applyFont="1" applyFill="1" applyBorder="1" applyAlignment="1">
      <alignment horizontal="right" wrapText="1"/>
    </xf>
    <xf numFmtId="0" fontId="18" fillId="3" borderId="1" xfId="1" applyFont="1" applyFill="1" applyBorder="1" applyAlignment="1">
      <alignment horizontal="right" wrapText="1"/>
    </xf>
    <xf numFmtId="0" fontId="18" fillId="0" borderId="1" xfId="2" applyFont="1" applyFill="1" applyBorder="1" applyAlignment="1">
      <alignment horizontal="right" wrapText="1"/>
    </xf>
    <xf numFmtId="2" fontId="20" fillId="5" borderId="1" xfId="0" applyNumberFormat="1" applyFont="1" applyFill="1" applyBorder="1" applyAlignment="1">
      <alignment horizontal="right" wrapText="1"/>
    </xf>
    <xf numFmtId="166" fontId="20" fillId="5" borderId="1" xfId="0" applyNumberFormat="1" applyFont="1" applyFill="1" applyBorder="1" applyAlignment="1">
      <alignment horizontal="right" wrapText="1"/>
    </xf>
    <xf numFmtId="166" fontId="17" fillId="0" borderId="1" xfId="0" applyNumberFormat="1" applyFont="1" applyFill="1" applyBorder="1" applyAlignment="1">
      <alignment horizontal="right" wrapText="1"/>
    </xf>
    <xf numFmtId="0" fontId="17" fillId="0" borderId="1" xfId="4" applyFont="1" applyFill="1" applyBorder="1" applyAlignment="1">
      <alignment horizontal="right" wrapText="1"/>
    </xf>
    <xf numFmtId="2" fontId="17" fillId="0" borderId="1" xfId="3" applyNumberFormat="1" applyFont="1" applyFill="1" applyBorder="1" applyAlignment="1">
      <alignment horizontal="right" wrapText="1"/>
    </xf>
    <xf numFmtId="0" fontId="17" fillId="0" borderId="1" xfId="3" applyFont="1" applyFill="1" applyBorder="1" applyAlignment="1">
      <alignment horizontal="right" wrapText="1"/>
    </xf>
    <xf numFmtId="0" fontId="18" fillId="0" borderId="1" xfId="2" applyFont="1" applyFill="1" applyBorder="1" applyAlignment="1">
      <alignment horizontal="right"/>
    </xf>
    <xf numFmtId="0" fontId="18" fillId="0" borderId="1" xfId="6" applyFont="1" applyFill="1" applyBorder="1" applyAlignment="1">
      <alignment horizontal="right" wrapText="1"/>
    </xf>
    <xf numFmtId="0" fontId="17" fillId="0" borderId="1" xfId="6" applyFont="1" applyFill="1" applyBorder="1" applyAlignment="1">
      <alignment horizontal="right" wrapText="1"/>
    </xf>
    <xf numFmtId="2" fontId="17" fillId="0" borderId="1" xfId="0" applyNumberFormat="1" applyFont="1" applyFill="1" applyBorder="1" applyAlignment="1">
      <alignment horizontal="right" wrapText="1"/>
    </xf>
    <xf numFmtId="0" fontId="20" fillId="0" borderId="1" xfId="4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0" fontId="18" fillId="4" borderId="1" xfId="0" applyFont="1" applyFill="1" applyBorder="1" applyAlignment="1">
      <alignment horizontal="right" wrapText="1"/>
    </xf>
    <xf numFmtId="168" fontId="17" fillId="4" borderId="1" xfId="0" applyNumberFormat="1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0" fontId="20" fillId="0" borderId="1" xfId="2" applyFont="1" applyFill="1" applyBorder="1" applyAlignment="1">
      <alignment horizontal="right" wrapText="1"/>
    </xf>
    <xf numFmtId="0" fontId="20" fillId="4" borderId="1" xfId="2" applyFont="1" applyFill="1" applyBorder="1" applyAlignment="1">
      <alignment horizontal="right" wrapText="1"/>
    </xf>
    <xf numFmtId="2" fontId="20" fillId="4" borderId="1" xfId="2" applyNumberFormat="1" applyFont="1" applyFill="1" applyBorder="1" applyAlignment="1">
      <alignment horizontal="right" wrapText="1"/>
    </xf>
    <xf numFmtId="2" fontId="20" fillId="0" borderId="1" xfId="2" applyNumberFormat="1" applyFont="1" applyFill="1" applyBorder="1" applyAlignment="1">
      <alignment horizontal="right" wrapText="1"/>
    </xf>
    <xf numFmtId="0" fontId="22" fillId="0" borderId="1" xfId="1" applyFont="1" applyFill="1" applyBorder="1" applyAlignment="1">
      <alignment horizontal="right" wrapText="1"/>
    </xf>
    <xf numFmtId="2" fontId="17" fillId="0" borderId="1" xfId="2" applyNumberFormat="1" applyFont="1" applyFill="1" applyBorder="1" applyAlignment="1">
      <alignment horizontal="right" wrapText="1"/>
    </xf>
    <xf numFmtId="2" fontId="17" fillId="4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right" wrapText="1"/>
    </xf>
    <xf numFmtId="0" fontId="17" fillId="0" borderId="1" xfId="2" applyFont="1" applyFill="1" applyBorder="1" applyAlignment="1">
      <alignment horizontal="right" wrapText="1"/>
    </xf>
    <xf numFmtId="0" fontId="17" fillId="4" borderId="1" xfId="1" applyFont="1" applyFill="1" applyBorder="1" applyAlignment="1">
      <alignment horizontal="right" wrapText="1"/>
    </xf>
    <xf numFmtId="0" fontId="17" fillId="4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7" fillId="4" borderId="1" xfId="6" applyFont="1" applyFill="1" applyBorder="1" applyAlignment="1">
      <alignment horizontal="right" wrapText="1"/>
    </xf>
    <xf numFmtId="2" fontId="17" fillId="5" borderId="1" xfId="8" applyNumberFormat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right"/>
    </xf>
    <xf numFmtId="2" fontId="68" fillId="0" borderId="0" xfId="0" applyNumberFormat="1" applyFont="1" applyFill="1"/>
    <xf numFmtId="0" fontId="71" fillId="0" borderId="2" xfId="9" applyNumberFormat="1" applyFont="1" applyFill="1" applyBorder="1" applyAlignment="1">
      <alignment horizontal="center" vertical="center" wrapText="1"/>
    </xf>
    <xf numFmtId="0" fontId="71" fillId="0" borderId="1" xfId="9" applyNumberFormat="1" applyFont="1" applyFill="1" applyBorder="1" applyAlignment="1">
      <alignment horizontal="center" vertical="center" wrapText="1"/>
    </xf>
    <xf numFmtId="43" fontId="71" fillId="0" borderId="1" xfId="9" applyFont="1" applyFill="1" applyBorder="1" applyAlignment="1">
      <alignment horizontal="center" vertical="center" wrapText="1"/>
    </xf>
    <xf numFmtId="2" fontId="71" fillId="0" borderId="1" xfId="1639" applyNumberFormat="1" applyFont="1" applyFill="1" applyBorder="1" applyAlignment="1">
      <alignment horizontal="center" vertical="center" wrapText="1"/>
    </xf>
    <xf numFmtId="2" fontId="71" fillId="0" borderId="28" xfId="1639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2" fontId="76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0" fontId="76" fillId="0" borderId="1" xfId="0" applyNumberFormat="1" applyFont="1" applyFill="1" applyBorder="1"/>
    <xf numFmtId="0" fontId="8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/>
    </xf>
    <xf numFmtId="0" fontId="76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0" fontId="7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1" xfId="1642" applyNumberFormat="1" applyFont="1" applyBorder="1" applyAlignment="1">
      <alignment horizontal="right" vertical="center" wrapText="1"/>
    </xf>
    <xf numFmtId="0" fontId="4" fillId="0" borderId="0" xfId="1643" applyFont="1"/>
    <xf numFmtId="0" fontId="0" fillId="0" borderId="0" xfId="1643" applyFont="1"/>
    <xf numFmtId="0" fontId="70" fillId="0" borderId="24" xfId="1643" applyFont="1" applyBorder="1" applyAlignment="1">
      <alignment horizontal="center" vertical="center" wrapText="1"/>
    </xf>
    <xf numFmtId="0" fontId="70" fillId="0" borderId="1" xfId="1643" applyFont="1" applyBorder="1" applyAlignment="1">
      <alignment horizontal="center" vertical="center" wrapText="1"/>
    </xf>
    <xf numFmtId="0" fontId="70" fillId="0" borderId="28" xfId="1643" applyFont="1" applyBorder="1" applyAlignment="1">
      <alignment horizontal="center" vertical="center" wrapText="1"/>
    </xf>
    <xf numFmtId="0" fontId="0" fillId="0" borderId="55" xfId="1643" applyFont="1" applyBorder="1" applyAlignment="1">
      <alignment horizontal="center"/>
    </xf>
    <xf numFmtId="0" fontId="70" fillId="0" borderId="55" xfId="1643" applyFont="1" applyBorder="1" applyAlignment="1">
      <alignment vertical="center"/>
    </xf>
    <xf numFmtId="2" fontId="0" fillId="0" borderId="24" xfId="1643" applyNumberFormat="1" applyFont="1" applyBorder="1" applyAlignment="1">
      <alignment vertical="center"/>
    </xf>
    <xf numFmtId="2" fontId="0" fillId="0" borderId="1" xfId="1643" applyNumberFormat="1" applyFont="1" applyBorder="1" applyAlignment="1">
      <alignment vertical="center"/>
    </xf>
    <xf numFmtId="2" fontId="70" fillId="0" borderId="28" xfId="1643" applyNumberFormat="1" applyFont="1" applyBorder="1" applyAlignment="1">
      <alignment vertical="center"/>
    </xf>
    <xf numFmtId="0" fontId="0" fillId="0" borderId="56" xfId="1643" applyFont="1" applyBorder="1"/>
    <xf numFmtId="0" fontId="70" fillId="0" borderId="56" xfId="1643" applyFont="1" applyBorder="1" applyAlignment="1">
      <alignment vertical="center"/>
    </xf>
    <xf numFmtId="2" fontId="70" fillId="0" borderId="31" xfId="1643" applyNumberFormat="1" applyFont="1" applyBorder="1" applyAlignment="1">
      <alignment vertical="center"/>
    </xf>
    <xf numFmtId="2" fontId="0" fillId="0" borderId="0" xfId="1643" applyNumberFormat="1" applyFont="1"/>
    <xf numFmtId="0" fontId="76" fillId="0" borderId="0" xfId="0" applyFont="1"/>
    <xf numFmtId="0" fontId="78" fillId="0" borderId="0" xfId="1643" applyFont="1"/>
    <xf numFmtId="2" fontId="5" fillId="0" borderId="1" xfId="1644" applyNumberFormat="1" applyFont="1" applyFill="1" applyBorder="1" applyAlignment="1">
      <alignment horizontal="center" vertical="center" wrapText="1" readingOrder="1"/>
    </xf>
    <xf numFmtId="0" fontId="80" fillId="0" borderId="1" xfId="1644" applyFont="1" applyFill="1" applyBorder="1" applyAlignment="1">
      <alignment horizontal="center" vertical="center" wrapText="1" readingOrder="1"/>
    </xf>
    <xf numFmtId="0" fontId="80" fillId="0" borderId="1" xfId="1644" applyFont="1" applyFill="1" applyBorder="1" applyAlignment="1">
      <alignment horizontal="left" vertical="center" wrapText="1" readingOrder="1"/>
    </xf>
    <xf numFmtId="2" fontId="82" fillId="0" borderId="1" xfId="0" applyNumberFormat="1" applyFont="1" applyFill="1" applyBorder="1" applyAlignment="1">
      <alignment vertical="top" wrapText="1"/>
    </xf>
    <xf numFmtId="0" fontId="25" fillId="0" borderId="0" xfId="1644" applyFont="1" applyFill="1"/>
    <xf numFmtId="2" fontId="8" fillId="0" borderId="1" xfId="1644" applyNumberFormat="1" applyFont="1" applyFill="1" applyBorder="1" applyAlignment="1">
      <alignment horizontal="center" vertical="center" wrapText="1" readingOrder="1"/>
    </xf>
    <xf numFmtId="2" fontId="82" fillId="0" borderId="1" xfId="1644" applyNumberFormat="1" applyFont="1" applyFill="1" applyBorder="1" applyAlignment="1">
      <alignment horizontal="right" vertical="top" wrapText="1" readingOrder="1"/>
    </xf>
    <xf numFmtId="2" fontId="25" fillId="0" borderId="0" xfId="1644" applyNumberFormat="1" applyFont="1" applyFill="1"/>
    <xf numFmtId="10" fontId="25" fillId="0" borderId="0" xfId="7" applyNumberFormat="1" applyFont="1" applyFill="1"/>
    <xf numFmtId="0" fontId="79" fillId="0" borderId="1" xfId="1644" applyFont="1" applyFill="1" applyBorder="1" applyAlignment="1">
      <alignment horizontal="center" vertical="center" wrapText="1" readingOrder="1"/>
    </xf>
    <xf numFmtId="0" fontId="69" fillId="0" borderId="0" xfId="1644" applyFont="1" applyFill="1"/>
    <xf numFmtId="2" fontId="69" fillId="0" borderId="0" xfId="1644" applyNumberFormat="1" applyFont="1" applyFill="1"/>
    <xf numFmtId="0" fontId="69" fillId="0" borderId="0" xfId="0" applyFont="1" applyFill="1" applyAlignment="1">
      <alignment wrapText="1"/>
    </xf>
    <xf numFmtId="0" fontId="86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wrapText="1"/>
    </xf>
    <xf numFmtId="0" fontId="8" fillId="0" borderId="1" xfId="1645" applyNumberFormat="1" applyFont="1" applyBorder="1" applyAlignment="1">
      <alignment horizontal="center" vertical="center" wrapText="1"/>
    </xf>
    <xf numFmtId="43" fontId="8" fillId="0" borderId="1" xfId="1645" applyNumberFormat="1" applyFont="1" applyBorder="1" applyAlignment="1">
      <alignment horizontal="center" vertical="center" wrapText="1"/>
    </xf>
    <xf numFmtId="166" fontId="8" fillId="0" borderId="1" xfId="1645" applyNumberFormat="1" applyFont="1" applyBorder="1" applyAlignment="1">
      <alignment horizontal="center" vertical="center" wrapText="1"/>
    </xf>
    <xf numFmtId="43" fontId="5" fillId="0" borderId="1" xfId="1645" applyNumberFormat="1" applyFont="1" applyBorder="1" applyAlignment="1">
      <alignment horizontal="center" vertical="center" wrapText="1"/>
    </xf>
    <xf numFmtId="43" fontId="8" fillId="0" borderId="1" xfId="1645" applyNumberFormat="1" applyFont="1" applyBorder="1" applyAlignment="1">
      <alignment horizontal="left" vertical="center" wrapText="1"/>
    </xf>
    <xf numFmtId="43" fontId="5" fillId="0" borderId="1" xfId="1645" applyNumberFormat="1" applyFont="1" applyBorder="1" applyAlignment="1">
      <alignment vertical="center" wrapText="1"/>
    </xf>
    <xf numFmtId="0" fontId="5" fillId="0" borderId="1" xfId="1645" applyNumberFormat="1" applyFont="1" applyFill="1" applyBorder="1" applyAlignment="1">
      <alignment horizontal="center" vertical="center" wrapText="1"/>
    </xf>
    <xf numFmtId="43" fontId="5" fillId="0" borderId="1" xfId="1645" applyNumberFormat="1" applyFont="1" applyFill="1" applyBorder="1" applyAlignment="1">
      <alignment horizontal="justify" vertical="center" wrapText="1"/>
    </xf>
    <xf numFmtId="2" fontId="5" fillId="0" borderId="1" xfId="1645" applyNumberFormat="1" applyFont="1" applyBorder="1" applyAlignment="1">
      <alignment horizontal="right" vertical="center" wrapText="1"/>
    </xf>
    <xf numFmtId="43" fontId="8" fillId="0" borderId="1" xfId="1645" applyNumberFormat="1" applyFont="1" applyFill="1" applyBorder="1" applyAlignment="1">
      <alignment vertical="center" wrapText="1"/>
    </xf>
    <xf numFmtId="0" fontId="5" fillId="0" borderId="1" xfId="1645" applyNumberFormat="1" applyFont="1" applyBorder="1" applyAlignment="1">
      <alignment horizontal="center" vertical="center" wrapText="1"/>
    </xf>
    <xf numFmtId="43" fontId="5" fillId="0" borderId="1" xfId="1645" applyNumberFormat="1" applyFont="1" applyBorder="1" applyAlignment="1">
      <alignment horizontal="justify" vertical="center" wrapText="1"/>
    </xf>
    <xf numFmtId="43" fontId="8" fillId="0" borderId="1" xfId="1645" applyNumberFormat="1" applyFont="1" applyBorder="1" applyAlignment="1">
      <alignment vertical="center" wrapText="1"/>
    </xf>
    <xf numFmtId="43" fontId="74" fillId="0" borderId="1" xfId="1645" applyNumberFormat="1" applyFont="1" applyFill="1" applyBorder="1" applyAlignment="1">
      <alignment vertical="center" wrapText="1"/>
    </xf>
    <xf numFmtId="43" fontId="8" fillId="0" borderId="1" xfId="1645" applyNumberFormat="1" applyFont="1" applyBorder="1" applyAlignment="1">
      <alignment horizontal="right" vertical="center" wrapText="1"/>
    </xf>
    <xf numFmtId="2" fontId="8" fillId="0" borderId="1" xfId="1645" applyNumberFormat="1" applyFont="1" applyBorder="1" applyAlignment="1">
      <alignment horizontal="right" vertical="center" wrapText="1"/>
    </xf>
    <xf numFmtId="2" fontId="74" fillId="0" borderId="1" xfId="1645" applyNumberFormat="1" applyFont="1" applyBorder="1" applyAlignment="1">
      <alignment horizontal="right" vertical="center" wrapText="1"/>
    </xf>
    <xf numFmtId="166" fontId="5" fillId="0" borderId="1" xfId="1645" applyNumberFormat="1" applyFont="1" applyBorder="1" applyAlignment="1">
      <alignment horizontal="right" vertical="center" wrapText="1"/>
    </xf>
    <xf numFmtId="43" fontId="8" fillId="0" borderId="1" xfId="1645" applyNumberFormat="1" applyFont="1" applyBorder="1" applyAlignment="1">
      <alignment horizontal="justify" vertical="center" wrapText="1"/>
    </xf>
    <xf numFmtId="2" fontId="8" fillId="0" borderId="1" xfId="1645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87" fillId="27" borderId="62" xfId="0" applyFont="1" applyFill="1" applyBorder="1" applyAlignment="1">
      <alignment horizontal="center" vertical="center" wrapText="1" readingOrder="1"/>
    </xf>
    <xf numFmtId="0" fontId="87" fillId="0" borderId="62" xfId="0" applyFont="1" applyBorder="1" applyAlignment="1">
      <alignment horizontal="center" vertical="center" wrapText="1" readingOrder="1"/>
    </xf>
    <xf numFmtId="0" fontId="87" fillId="0" borderId="62" xfId="0" applyFont="1" applyBorder="1" applyAlignment="1">
      <alignment horizontal="left" vertical="center" wrapText="1" readingOrder="1"/>
    </xf>
    <xf numFmtId="2" fontId="88" fillId="0" borderId="62" xfId="0" applyNumberFormat="1" applyFont="1" applyBorder="1" applyAlignment="1">
      <alignment horizontal="right" vertical="center" wrapText="1" readingOrder="1"/>
    </xf>
    <xf numFmtId="2" fontId="88" fillId="0" borderId="62" xfId="0" applyNumberFormat="1" applyFont="1" applyFill="1" applyBorder="1" applyAlignment="1">
      <alignment horizontal="right" vertical="center" wrapText="1" readingOrder="1"/>
    </xf>
    <xf numFmtId="2" fontId="89" fillId="0" borderId="62" xfId="0" applyNumberFormat="1" applyFont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75" fillId="0" borderId="1" xfId="0" applyNumberFormat="1" applyFont="1" applyFill="1" applyBorder="1" applyAlignment="1">
      <alignment horizontal="center" vertical="center"/>
    </xf>
    <xf numFmtId="2" fontId="75" fillId="0" borderId="1" xfId="0" applyNumberFormat="1" applyFont="1" applyFill="1" applyBorder="1" applyAlignment="1">
      <alignment horizontal="right" vertical="center"/>
    </xf>
    <xf numFmtId="9" fontId="8" fillId="0" borderId="1" xfId="7" applyFont="1" applyFill="1" applyBorder="1" applyAlignment="1">
      <alignment vertical="center" wrapText="1"/>
    </xf>
    <xf numFmtId="2" fontId="77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/>
    </xf>
    <xf numFmtId="9" fontId="8" fillId="0" borderId="0" xfId="7" applyFont="1" applyFill="1" applyBorder="1" applyAlignment="1">
      <alignment vertical="center" wrapText="1"/>
    </xf>
    <xf numFmtId="2" fontId="0" fillId="0" borderId="0" xfId="0" applyNumberFormat="1" applyFill="1" applyAlignment="1">
      <alignment horizontal="right"/>
    </xf>
    <xf numFmtId="0" fontId="74" fillId="0" borderId="0" xfId="0" applyFont="1" applyFill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1" fontId="74" fillId="0" borderId="1" xfId="0" applyNumberFormat="1" applyFont="1" applyFill="1" applyBorder="1" applyAlignment="1">
      <alignment vertical="center" wrapText="1"/>
    </xf>
    <xf numFmtId="2" fontId="7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74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4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1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justify" vertical="center" wrapText="1"/>
    </xf>
    <xf numFmtId="0" fontId="7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76" fillId="0" borderId="1" xfId="0" applyNumberFormat="1" applyFont="1" applyFill="1" applyBorder="1" applyAlignment="1">
      <alignment vertical="center" wrapText="1"/>
    </xf>
    <xf numFmtId="1" fontId="76" fillId="0" borderId="1" xfId="0" applyNumberFormat="1" applyFont="1" applyFill="1" applyBorder="1" applyAlignment="1">
      <alignment vertical="center" wrapText="1"/>
    </xf>
    <xf numFmtId="9" fontId="5" fillId="0" borderId="1" xfId="7" applyFont="1" applyFill="1" applyBorder="1" applyAlignment="1">
      <alignment horizontal="justify" vertical="center" wrapText="1"/>
    </xf>
    <xf numFmtId="0" fontId="7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76" fillId="0" borderId="0" xfId="0" applyNumberFormat="1" applyFont="1" applyFill="1" applyBorder="1" applyAlignment="1">
      <alignment vertical="center" wrapText="1"/>
    </xf>
    <xf numFmtId="1" fontId="76" fillId="0" borderId="0" xfId="0" applyNumberFormat="1" applyFont="1" applyFill="1" applyBorder="1" applyAlignment="1">
      <alignment vertical="center" wrapText="1"/>
    </xf>
    <xf numFmtId="9" fontId="5" fillId="0" borderId="0" xfId="7" applyFont="1" applyFill="1" applyBorder="1" applyAlignment="1">
      <alignment horizontal="justify" vertical="center" wrapText="1"/>
    </xf>
    <xf numFmtId="2" fontId="74" fillId="0" borderId="0" xfId="0" applyNumberFormat="1" applyFont="1" applyFill="1" applyAlignment="1">
      <alignment horizontal="center" vertical="center" wrapText="1"/>
    </xf>
    <xf numFmtId="1" fontId="7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4" fillId="0" borderId="0" xfId="0" applyFont="1" applyFill="1" applyBorder="1" applyAlignment="1">
      <alignment horizontal="justify" vertical="center" wrapText="1"/>
    </xf>
    <xf numFmtId="0" fontId="74" fillId="0" borderId="0" xfId="0" applyFont="1" applyFill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justify" vertical="center" wrapText="1"/>
    </xf>
    <xf numFmtId="2" fontId="74" fillId="0" borderId="0" xfId="0" applyNumberFormat="1" applyFont="1" applyFill="1" applyBorder="1" applyAlignment="1">
      <alignment horizontal="justify" vertical="center" wrapText="1"/>
    </xf>
    <xf numFmtId="0" fontId="107" fillId="0" borderId="0" xfId="1644" applyFont="1"/>
    <xf numFmtId="0" fontId="108" fillId="0" borderId="1" xfId="4442" applyNumberFormat="1" applyFont="1" applyBorder="1" applyAlignment="1">
      <alignment horizontal="center" vertical="center" wrapText="1"/>
    </xf>
    <xf numFmtId="43" fontId="75" fillId="0" borderId="3" xfId="4442" applyNumberFormat="1" applyFont="1" applyBorder="1" applyAlignment="1">
      <alignment vertical="center" wrapText="1"/>
    </xf>
    <xf numFmtId="43" fontId="108" fillId="0" borderId="1" xfId="4442" applyNumberFormat="1" applyFont="1" applyBorder="1" applyAlignment="1">
      <alignment horizontal="center" vertical="center" wrapText="1"/>
    </xf>
    <xf numFmtId="2" fontId="75" fillId="0" borderId="1" xfId="4442" applyNumberFormat="1" applyFont="1" applyBorder="1" applyAlignment="1">
      <alignment horizontal="center" vertical="center" wrapText="1"/>
    </xf>
    <xf numFmtId="0" fontId="109" fillId="26" borderId="1" xfId="4442" applyNumberFormat="1" applyFont="1" applyFill="1" applyBorder="1" applyAlignment="1">
      <alignment horizontal="center" vertical="center" wrapText="1"/>
    </xf>
    <xf numFmtId="2" fontId="109" fillId="26" borderId="1" xfId="4442" applyNumberFormat="1" applyFont="1" applyFill="1" applyBorder="1" applyAlignment="1">
      <alignment horizontal="center" vertical="center" wrapText="1"/>
    </xf>
    <xf numFmtId="0" fontId="75" fillId="0" borderId="1" xfId="4442" applyNumberFormat="1" applyFont="1" applyBorder="1" applyAlignment="1">
      <alignment horizontal="center" vertical="center" wrapText="1"/>
    </xf>
    <xf numFmtId="43" fontId="75" fillId="0" borderId="3" xfId="4442" applyNumberFormat="1" applyFont="1" applyFill="1" applyBorder="1" applyAlignment="1">
      <alignment vertical="center" wrapText="1"/>
    </xf>
    <xf numFmtId="0" fontId="109" fillId="26" borderId="1" xfId="4442" applyNumberFormat="1" applyFont="1" applyFill="1" applyBorder="1" applyAlignment="1">
      <alignment horizontal="right" vertical="center" wrapText="1"/>
    </xf>
    <xf numFmtId="2" fontId="109" fillId="26" borderId="1" xfId="4442" applyNumberFormat="1" applyFont="1" applyFill="1" applyBorder="1" applyAlignment="1">
      <alignment horizontal="right" vertical="center" wrapText="1"/>
    </xf>
    <xf numFmtId="43" fontId="108" fillId="0" borderId="1" xfId="4442" applyNumberFormat="1" applyFont="1" applyBorder="1" applyAlignment="1">
      <alignment vertical="center" wrapText="1"/>
    </xf>
    <xf numFmtId="0" fontId="75" fillId="0" borderId="1" xfId="4442" applyNumberFormat="1" applyFont="1" applyBorder="1" applyAlignment="1">
      <alignment horizontal="right" vertical="center" wrapText="1"/>
    </xf>
    <xf numFmtId="2" fontId="75" fillId="0" borderId="1" xfId="4442" applyNumberFormat="1" applyFont="1" applyBorder="1" applyAlignment="1">
      <alignment horizontal="right" vertical="center" wrapText="1"/>
    </xf>
    <xf numFmtId="43" fontId="108" fillId="0" borderId="3" xfId="4442" applyFont="1" applyBorder="1" applyAlignment="1">
      <alignment vertical="center" wrapText="1"/>
    </xf>
    <xf numFmtId="0" fontId="110" fillId="26" borderId="1" xfId="4442" applyNumberFormat="1" applyFont="1" applyFill="1" applyBorder="1" applyAlignment="1">
      <alignment horizontal="right" vertical="center" wrapText="1"/>
    </xf>
    <xf numFmtId="2" fontId="110" fillId="26" borderId="1" xfId="4442" applyNumberFormat="1" applyFont="1" applyFill="1" applyBorder="1" applyAlignment="1">
      <alignment horizontal="right" vertical="center" wrapText="1"/>
    </xf>
    <xf numFmtId="43" fontId="75" fillId="0" borderId="1" xfId="4442" applyNumberFormat="1" applyFont="1" applyBorder="1" applyAlignment="1">
      <alignment vertical="center" wrapText="1"/>
    </xf>
    <xf numFmtId="1" fontId="108" fillId="0" borderId="1" xfId="4442" applyNumberFormat="1" applyFont="1" applyBorder="1" applyAlignment="1">
      <alignment horizontal="right" vertical="center" wrapText="1"/>
    </xf>
    <xf numFmtId="2" fontId="108" fillId="0" borderId="1" xfId="4442" applyNumberFormat="1" applyFont="1" applyBorder="1" applyAlignment="1">
      <alignment horizontal="right" vertical="center" wrapText="1"/>
    </xf>
    <xf numFmtId="9" fontId="75" fillId="0" borderId="1" xfId="7" applyFont="1" applyBorder="1" applyAlignment="1">
      <alignment horizontal="right" vertical="center" wrapText="1"/>
    </xf>
    <xf numFmtId="43" fontId="108" fillId="0" borderId="3" xfId="4442" applyNumberFormat="1" applyFont="1" applyFill="1" applyBorder="1" applyAlignment="1">
      <alignment vertical="center" wrapText="1"/>
    </xf>
    <xf numFmtId="1" fontId="108" fillId="0" borderId="1" xfId="4442" applyNumberFormat="1" applyFont="1" applyFill="1" applyBorder="1" applyAlignment="1">
      <alignment horizontal="right" vertical="center" wrapText="1"/>
    </xf>
    <xf numFmtId="2" fontId="108" fillId="0" borderId="1" xfId="4442" applyNumberFormat="1" applyFont="1" applyFill="1" applyBorder="1" applyAlignment="1">
      <alignment horizontal="right" vertical="center" wrapText="1"/>
    </xf>
    <xf numFmtId="43" fontId="108" fillId="0" borderId="3" xfId="4442" applyFont="1" applyFill="1" applyBorder="1" applyAlignment="1">
      <alignment vertical="center" wrapText="1"/>
    </xf>
    <xf numFmtId="1" fontId="75" fillId="0" borderId="1" xfId="4442" applyNumberFormat="1" applyFont="1" applyBorder="1" applyAlignment="1">
      <alignment horizontal="right" vertical="center" wrapText="1"/>
    </xf>
    <xf numFmtId="1" fontId="75" fillId="0" borderId="1" xfId="4442" applyNumberFormat="1" applyFont="1" applyFill="1" applyBorder="1" applyAlignment="1">
      <alignment horizontal="right" vertical="center" wrapText="1"/>
    </xf>
    <xf numFmtId="2" fontId="75" fillId="0" borderId="1" xfId="4442" applyNumberFormat="1" applyFont="1" applyFill="1" applyBorder="1" applyAlignment="1">
      <alignment horizontal="right" vertical="center" wrapText="1"/>
    </xf>
    <xf numFmtId="2" fontId="107" fillId="0" borderId="1" xfId="1644" applyNumberFormat="1" applyFont="1" applyBorder="1"/>
    <xf numFmtId="1" fontId="110" fillId="26" borderId="1" xfId="4442" applyNumberFormat="1" applyFont="1" applyFill="1" applyBorder="1" applyAlignment="1">
      <alignment horizontal="right" vertical="center" wrapText="1"/>
    </xf>
    <xf numFmtId="0" fontId="106" fillId="0" borderId="0" xfId="1644" applyFont="1"/>
    <xf numFmtId="2" fontId="111" fillId="26" borderId="0" xfId="1644" applyNumberFormat="1" applyFont="1" applyFill="1"/>
    <xf numFmtId="1" fontId="107" fillId="0" borderId="0" xfId="1644" applyNumberFormat="1" applyFont="1"/>
    <xf numFmtId="2" fontId="107" fillId="0" borderId="0" xfId="1644" applyNumberFormat="1" applyFont="1"/>
    <xf numFmtId="0" fontId="111" fillId="26" borderId="0" xfId="1644" applyNumberFormat="1" applyFont="1" applyFill="1"/>
    <xf numFmtId="0" fontId="111" fillId="26" borderId="0" xfId="1644" applyFont="1" applyFill="1"/>
    <xf numFmtId="0" fontId="107" fillId="0" borderId="0" xfId="1644" applyNumberFormat="1" applyFont="1"/>
    <xf numFmtId="2" fontId="69" fillId="0" borderId="0" xfId="0" applyNumberFormat="1" applyFont="1" applyFill="1" applyAlignment="1">
      <alignment wrapText="1"/>
    </xf>
    <xf numFmtId="166" fontId="17" fillId="0" borderId="1" xfId="0" applyNumberFormat="1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right" vertical="center" wrapText="1"/>
    </xf>
    <xf numFmtId="0" fontId="112" fillId="0" borderId="1" xfId="0" applyFont="1" applyFill="1" applyBorder="1" applyAlignment="1">
      <alignment horizontal="center" vertical="center" wrapText="1"/>
    </xf>
    <xf numFmtId="2" fontId="112" fillId="0" borderId="1" xfId="0" applyNumberFormat="1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horizontal="left" vertical="center" wrapText="1"/>
    </xf>
    <xf numFmtId="0" fontId="112" fillId="0" borderId="1" xfId="0" applyFont="1" applyFill="1" applyBorder="1" applyAlignment="1">
      <alignment horizontal="right" vertical="center" wrapText="1"/>
    </xf>
    <xf numFmtId="0" fontId="112" fillId="0" borderId="1" xfId="0" applyFont="1" applyFill="1" applyBorder="1" applyAlignment="1">
      <alignment vertical="center" wrapText="1"/>
    </xf>
    <xf numFmtId="0" fontId="112" fillId="0" borderId="1" xfId="1" applyFont="1" applyFill="1" applyBorder="1" applyAlignment="1">
      <alignment horizontal="center" vertical="center" wrapText="1"/>
    </xf>
    <xf numFmtId="2" fontId="112" fillId="0" borderId="1" xfId="1" applyNumberFormat="1" applyFont="1" applyFill="1" applyBorder="1" applyAlignment="1">
      <alignment horizontal="center" vertical="center" wrapText="1"/>
    </xf>
    <xf numFmtId="9" fontId="112" fillId="0" borderId="1" xfId="7" applyFont="1" applyFill="1" applyBorder="1" applyAlignment="1">
      <alignment vertical="center" wrapText="1"/>
    </xf>
    <xf numFmtId="0" fontId="112" fillId="0" borderId="1" xfId="1" applyFont="1" applyFill="1" applyBorder="1" applyAlignment="1">
      <alignment vertical="center" wrapText="1"/>
    </xf>
    <xf numFmtId="0" fontId="112" fillId="0" borderId="1" xfId="1" applyFont="1" applyFill="1" applyBorder="1" applyAlignment="1">
      <alignment horizontal="right" vertical="center" wrapText="1"/>
    </xf>
    <xf numFmtId="0" fontId="46" fillId="0" borderId="1" xfId="1" applyFont="1" applyFill="1" applyBorder="1" applyAlignment="1">
      <alignment horizontal="center" vertical="center" wrapText="1"/>
    </xf>
    <xf numFmtId="2" fontId="46" fillId="0" borderId="1" xfId="1" applyNumberFormat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vertical="center" wrapText="1"/>
    </xf>
    <xf numFmtId="0" fontId="46" fillId="0" borderId="1" xfId="1" applyFont="1" applyFill="1" applyBorder="1" applyAlignment="1">
      <alignment horizontal="right" vertical="center" wrapText="1"/>
    </xf>
    <xf numFmtId="0" fontId="46" fillId="0" borderId="1" xfId="2" applyFont="1" applyFill="1" applyBorder="1" applyAlignment="1">
      <alignment horizontal="center" vertical="center" wrapText="1"/>
    </xf>
    <xf numFmtId="2" fontId="46" fillId="0" borderId="1" xfId="2" applyNumberFormat="1" applyFont="1" applyFill="1" applyBorder="1" applyAlignment="1">
      <alignment horizontal="center" vertical="center" wrapText="1"/>
    </xf>
    <xf numFmtId="0" fontId="46" fillId="0" borderId="1" xfId="2" applyFont="1" applyFill="1" applyBorder="1" applyAlignment="1">
      <alignment horizontal="left" vertical="center" wrapText="1"/>
    </xf>
    <xf numFmtId="0" fontId="46" fillId="0" borderId="1" xfId="2" applyFont="1" applyFill="1" applyBorder="1" applyAlignment="1">
      <alignment horizontal="right" vertical="center" wrapText="1"/>
    </xf>
    <xf numFmtId="0" fontId="112" fillId="0" borderId="1" xfId="4" applyFont="1" applyFill="1" applyBorder="1" applyAlignment="1">
      <alignment horizontal="center" vertical="center" wrapText="1"/>
    </xf>
    <xf numFmtId="2" fontId="112" fillId="0" borderId="1" xfId="4" applyNumberFormat="1" applyFont="1" applyFill="1" applyBorder="1" applyAlignment="1">
      <alignment horizontal="center" vertical="center" wrapText="1"/>
    </xf>
    <xf numFmtId="0" fontId="112" fillId="0" borderId="1" xfId="4" applyFont="1" applyFill="1" applyBorder="1" applyAlignment="1">
      <alignment vertical="center" wrapText="1"/>
    </xf>
    <xf numFmtId="0" fontId="112" fillId="0" borderId="1" xfId="4" applyFont="1" applyFill="1" applyBorder="1" applyAlignment="1">
      <alignment horizontal="right" vertical="center" wrapText="1"/>
    </xf>
    <xf numFmtId="0" fontId="112" fillId="0" borderId="1" xfId="3" applyFont="1" applyFill="1" applyBorder="1" applyAlignment="1">
      <alignment horizontal="center" vertical="center" wrapText="1"/>
    </xf>
    <xf numFmtId="2" fontId="112" fillId="0" borderId="1" xfId="3" applyNumberFormat="1" applyFont="1" applyFill="1" applyBorder="1" applyAlignment="1">
      <alignment horizontal="center" vertical="center" wrapText="1"/>
    </xf>
    <xf numFmtId="0" fontId="112" fillId="0" borderId="1" xfId="3" applyFont="1" applyFill="1" applyBorder="1" applyAlignment="1">
      <alignment vertical="center" wrapText="1"/>
    </xf>
    <xf numFmtId="0" fontId="112" fillId="0" borderId="1" xfId="3" applyFont="1" applyFill="1" applyBorder="1" applyAlignment="1">
      <alignment horizontal="right" vertical="center" wrapText="1"/>
    </xf>
    <xf numFmtId="0" fontId="46" fillId="0" borderId="1" xfId="2" applyFont="1" applyFill="1" applyBorder="1" applyAlignment="1">
      <alignment horizontal="center" vertical="center"/>
    </xf>
    <xf numFmtId="2" fontId="46" fillId="0" borderId="1" xfId="2" applyNumberFormat="1" applyFont="1" applyFill="1" applyBorder="1" applyAlignment="1">
      <alignment horizontal="center" vertical="center"/>
    </xf>
    <xf numFmtId="0" fontId="46" fillId="0" borderId="1" xfId="2" applyFont="1" applyFill="1" applyBorder="1" applyAlignment="1">
      <alignment horizontal="right" vertical="center"/>
    </xf>
    <xf numFmtId="0" fontId="46" fillId="0" borderId="1" xfId="0" applyFont="1" applyFill="1" applyBorder="1" applyAlignment="1">
      <alignment vertical="center" wrapText="1"/>
    </xf>
    <xf numFmtId="0" fontId="46" fillId="0" borderId="1" xfId="6" applyFont="1" applyFill="1" applyBorder="1" applyAlignment="1">
      <alignment horizontal="center" vertical="center" wrapText="1"/>
    </xf>
    <xf numFmtId="2" fontId="46" fillId="0" borderId="1" xfId="6" applyNumberFormat="1" applyFont="1" applyFill="1" applyBorder="1" applyAlignment="1">
      <alignment horizontal="center" vertical="center" wrapText="1"/>
    </xf>
    <xf numFmtId="0" fontId="46" fillId="0" borderId="1" xfId="6" applyFont="1" applyFill="1" applyBorder="1" applyAlignment="1">
      <alignment horizontal="left" vertical="center" wrapText="1"/>
    </xf>
    <xf numFmtId="0" fontId="46" fillId="0" borderId="1" xfId="6" applyFont="1" applyFill="1" applyBorder="1" applyAlignment="1">
      <alignment horizontal="right" vertical="center" wrapText="1"/>
    </xf>
    <xf numFmtId="0" fontId="112" fillId="0" borderId="1" xfId="6" applyFont="1" applyFill="1" applyBorder="1" applyAlignment="1">
      <alignment horizontal="center" vertical="center" wrapText="1"/>
    </xf>
    <xf numFmtId="2" fontId="112" fillId="0" borderId="1" xfId="6" applyNumberFormat="1" applyFont="1" applyFill="1" applyBorder="1" applyAlignment="1">
      <alignment horizontal="center" vertical="center" wrapText="1"/>
    </xf>
    <xf numFmtId="0" fontId="112" fillId="0" borderId="1" xfId="6" applyFont="1" applyFill="1" applyBorder="1" applyAlignment="1">
      <alignment vertical="center" wrapText="1"/>
    </xf>
    <xf numFmtId="0" fontId="112" fillId="0" borderId="1" xfId="6" applyFont="1" applyFill="1" applyBorder="1" applyAlignment="1">
      <alignment horizontal="right" vertical="center" wrapText="1"/>
    </xf>
    <xf numFmtId="0" fontId="46" fillId="0" borderId="1" xfId="6" applyFont="1" applyFill="1" applyBorder="1" applyAlignment="1">
      <alignment vertical="center" wrapText="1"/>
    </xf>
    <xf numFmtId="0" fontId="112" fillId="0" borderId="1" xfId="0" applyFont="1" applyFill="1" applyBorder="1" applyAlignment="1">
      <alignment horizontal="center" vertical="top" wrapText="1"/>
    </xf>
    <xf numFmtId="0" fontId="112" fillId="0" borderId="1" xfId="0" applyFont="1" applyFill="1" applyBorder="1" applyAlignment="1">
      <alignment vertical="top" wrapText="1"/>
    </xf>
    <xf numFmtId="2" fontId="112" fillId="0" borderId="1" xfId="0" applyNumberFormat="1" applyFont="1" applyFill="1" applyBorder="1" applyAlignment="1">
      <alignment horizontal="right" vertical="center" wrapText="1"/>
    </xf>
    <xf numFmtId="2" fontId="46" fillId="0" borderId="1" xfId="0" applyNumberFormat="1" applyFont="1" applyFill="1" applyBorder="1" applyAlignment="1">
      <alignment horizontal="right" vertical="center" wrapText="1"/>
    </xf>
    <xf numFmtId="1" fontId="112" fillId="0" borderId="1" xfId="0" applyNumberFormat="1" applyFont="1" applyFill="1" applyBorder="1" applyAlignment="1">
      <alignment horizontal="right" vertical="center" wrapText="1"/>
    </xf>
    <xf numFmtId="0" fontId="112" fillId="0" borderId="1" xfId="2" applyFont="1" applyFill="1" applyBorder="1" applyAlignment="1">
      <alignment horizontal="right" vertical="center" wrapText="1"/>
    </xf>
    <xf numFmtId="2" fontId="112" fillId="0" borderId="1" xfId="2" applyNumberFormat="1" applyFont="1" applyFill="1" applyBorder="1" applyAlignment="1">
      <alignment horizontal="right" vertical="center" wrapText="1"/>
    </xf>
    <xf numFmtId="0" fontId="112" fillId="0" borderId="1" xfId="2" applyFont="1" applyFill="1" applyBorder="1" applyAlignment="1">
      <alignment horizontal="left" wrapText="1"/>
    </xf>
    <xf numFmtId="0" fontId="112" fillId="0" borderId="1" xfId="2" applyFont="1" applyFill="1" applyBorder="1" applyAlignment="1">
      <alignment horizontal="left" vertical="center" wrapText="1"/>
    </xf>
    <xf numFmtId="2" fontId="46" fillId="0" borderId="1" xfId="2" applyNumberFormat="1" applyFont="1" applyFill="1" applyBorder="1" applyAlignment="1">
      <alignment horizontal="right" vertical="center" wrapText="1"/>
    </xf>
    <xf numFmtId="2" fontId="46" fillId="0" borderId="1" xfId="1" applyNumberFormat="1" applyFont="1" applyFill="1" applyBorder="1" applyAlignment="1">
      <alignment horizontal="right" vertical="center" wrapText="1"/>
    </xf>
    <xf numFmtId="2" fontId="112" fillId="0" borderId="1" xfId="1" applyNumberFormat="1" applyFont="1" applyFill="1" applyBorder="1" applyAlignment="1">
      <alignment horizontal="right" vertical="center" wrapText="1"/>
    </xf>
    <xf numFmtId="1" fontId="46" fillId="0" borderId="1" xfId="0" applyNumberFormat="1" applyFont="1" applyFill="1" applyBorder="1" applyAlignment="1">
      <alignment horizontal="right" vertical="center" wrapText="1"/>
    </xf>
    <xf numFmtId="0" fontId="112" fillId="0" borderId="0" xfId="0" applyFont="1" applyFill="1"/>
    <xf numFmtId="0" fontId="112" fillId="0" borderId="0" xfId="0" applyFont="1"/>
    <xf numFmtId="1" fontId="112" fillId="0" borderId="1" xfId="0" applyNumberFormat="1" applyFont="1" applyFill="1" applyBorder="1" applyAlignment="1">
      <alignment horizontal="center" vertical="center" wrapText="1"/>
    </xf>
    <xf numFmtId="166" fontId="112" fillId="0" borderId="1" xfId="0" applyNumberFormat="1" applyFont="1" applyFill="1" applyBorder="1" applyAlignment="1">
      <alignment horizontal="right" vertical="top" wrapText="1"/>
    </xf>
    <xf numFmtId="0" fontId="46" fillId="0" borderId="0" xfId="0" applyFont="1" applyFill="1"/>
    <xf numFmtId="2" fontId="112" fillId="0" borderId="1" xfId="2" applyNumberFormat="1" applyFont="1" applyFill="1" applyBorder="1" applyAlignment="1">
      <alignment horizontal="center" vertical="center" wrapText="1"/>
    </xf>
    <xf numFmtId="2" fontId="112" fillId="0" borderId="1" xfId="5" applyNumberFormat="1" applyFont="1" applyFill="1" applyBorder="1" applyAlignment="1" applyProtection="1">
      <alignment horizontal="center" vertical="center" wrapText="1"/>
    </xf>
    <xf numFmtId="2" fontId="112" fillId="0" borderId="0" xfId="0" applyNumberFormat="1" applyFont="1" applyFill="1"/>
    <xf numFmtId="1" fontId="46" fillId="0" borderId="1" xfId="0" applyNumberFormat="1" applyFont="1" applyFill="1" applyBorder="1" applyAlignment="1">
      <alignment horizontal="center" vertical="center" wrapText="1"/>
    </xf>
    <xf numFmtId="2" fontId="112" fillId="0" borderId="0" xfId="0" applyNumberFormat="1" applyFont="1"/>
    <xf numFmtId="168" fontId="86" fillId="0" borderId="1" xfId="0" applyNumberFormat="1" applyFont="1" applyFill="1" applyBorder="1" applyAlignment="1">
      <alignment horizontal="center" wrapText="1"/>
    </xf>
    <xf numFmtId="168" fontId="86" fillId="0" borderId="1" xfId="0" quotePrefix="1" applyNumberFormat="1" applyFont="1" applyFill="1" applyBorder="1" applyAlignment="1">
      <alignment horizontal="center" wrapText="1"/>
    </xf>
    <xf numFmtId="2" fontId="86" fillId="0" borderId="0" xfId="0" applyNumberFormat="1" applyFont="1" applyFill="1" applyAlignment="1">
      <alignment horizontal="center" wrapText="1"/>
    </xf>
    <xf numFmtId="0" fontId="75" fillId="0" borderId="26" xfId="1644" applyFont="1" applyBorder="1" applyAlignment="1">
      <alignment vertical="center"/>
    </xf>
    <xf numFmtId="2" fontId="113" fillId="0" borderId="1" xfId="0" applyNumberFormat="1" applyFont="1" applyFill="1" applyBorder="1" applyAlignment="1">
      <alignment horizontal="right" vertical="center"/>
    </xf>
    <xf numFmtId="2" fontId="74" fillId="0" borderId="1" xfId="0" applyNumberFormat="1" applyFont="1" applyFill="1" applyBorder="1" applyAlignment="1">
      <alignment horizontal="right"/>
    </xf>
    <xf numFmtId="2" fontId="74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2" fontId="90" fillId="0" borderId="1" xfId="0" applyNumberFormat="1" applyFont="1" applyFill="1" applyBorder="1" applyAlignment="1">
      <alignment horizontal="center" wrapText="1"/>
    </xf>
    <xf numFmtId="0" fontId="90" fillId="0" borderId="1" xfId="0" applyFont="1" applyFill="1" applyBorder="1" applyAlignment="1">
      <alignment horizontal="center" wrapText="1"/>
    </xf>
    <xf numFmtId="0" fontId="90" fillId="0" borderId="1" xfId="0" applyNumberFormat="1" applyFont="1" applyFill="1" applyBorder="1" applyAlignment="1">
      <alignment horizontal="center" wrapText="1"/>
    </xf>
    <xf numFmtId="0" fontId="7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0" fontId="113" fillId="0" borderId="1" xfId="0" applyNumberFormat="1" applyFont="1" applyFill="1" applyBorder="1" applyAlignment="1">
      <alignment horizontal="right" vertical="center"/>
    </xf>
    <xf numFmtId="0" fontId="74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77" fillId="0" borderId="1" xfId="0" applyNumberFormat="1" applyFont="1" applyFill="1" applyBorder="1" applyAlignment="1">
      <alignment horizontal="right" vertical="center"/>
    </xf>
    <xf numFmtId="0" fontId="76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 vertical="center" wrapText="1"/>
    </xf>
    <xf numFmtId="9" fontId="46" fillId="0" borderId="1" xfId="7" applyFont="1" applyFill="1" applyBorder="1" applyAlignment="1">
      <alignment horizontal="right" vertical="center" wrapText="1"/>
    </xf>
    <xf numFmtId="9" fontId="112" fillId="0" borderId="1" xfId="7" applyFont="1" applyFill="1" applyBorder="1" applyAlignment="1">
      <alignment horizontal="right" vertical="center" wrapText="1"/>
    </xf>
    <xf numFmtId="9" fontId="2" fillId="0" borderId="1" xfId="7" applyFont="1" applyFill="1" applyBorder="1" applyAlignment="1">
      <alignment horizontal="right" vertical="center" wrapText="1"/>
    </xf>
    <xf numFmtId="9" fontId="1" fillId="0" borderId="1" xfId="7" applyFont="1" applyFill="1" applyBorder="1" applyAlignment="1">
      <alignment horizontal="right" vertical="center" wrapText="1"/>
    </xf>
    <xf numFmtId="2" fontId="112" fillId="0" borderId="1" xfId="2" applyNumberFormat="1" applyFont="1" applyFill="1" applyBorder="1" applyAlignment="1">
      <alignment horizontal="left" vertical="center" wrapText="1"/>
    </xf>
    <xf numFmtId="2" fontId="112" fillId="0" borderId="1" xfId="0" applyNumberFormat="1" applyFont="1" applyFill="1" applyBorder="1" applyAlignment="1">
      <alignment vertical="center" wrapText="1"/>
    </xf>
    <xf numFmtId="2" fontId="46" fillId="0" borderId="1" xfId="0" applyNumberFormat="1" applyFont="1" applyFill="1" applyBorder="1" applyAlignment="1">
      <alignment horizontal="left" vertical="center" wrapText="1"/>
    </xf>
    <xf numFmtId="2" fontId="112" fillId="0" borderId="1" xfId="0" applyNumberFormat="1" applyFont="1" applyFill="1" applyBorder="1" applyAlignment="1">
      <alignment horizontal="left" vertical="center" wrapText="1"/>
    </xf>
    <xf numFmtId="2" fontId="112" fillId="0" borderId="1" xfId="1" applyNumberFormat="1" applyFont="1" applyFill="1" applyBorder="1" applyAlignment="1">
      <alignment vertical="center" wrapText="1"/>
    </xf>
    <xf numFmtId="2" fontId="46" fillId="0" borderId="1" xfId="1" applyNumberFormat="1" applyFont="1" applyFill="1" applyBorder="1" applyAlignment="1">
      <alignment vertical="center" wrapText="1"/>
    </xf>
    <xf numFmtId="2" fontId="46" fillId="0" borderId="1" xfId="2" applyNumberFormat="1" applyFont="1" applyFill="1" applyBorder="1" applyAlignment="1">
      <alignment horizontal="left" vertical="center" wrapText="1"/>
    </xf>
    <xf numFmtId="2" fontId="112" fillId="0" borderId="1" xfId="4" applyNumberFormat="1" applyFont="1" applyFill="1" applyBorder="1" applyAlignment="1">
      <alignment vertical="center" wrapText="1"/>
    </xf>
    <xf numFmtId="2" fontId="112" fillId="0" borderId="1" xfId="3" applyNumberFormat="1" applyFont="1" applyFill="1" applyBorder="1" applyAlignment="1">
      <alignment vertical="center" wrapText="1"/>
    </xf>
    <xf numFmtId="2" fontId="46" fillId="0" borderId="1" xfId="2" applyNumberFormat="1" applyFont="1" applyFill="1" applyBorder="1" applyAlignment="1">
      <alignment horizontal="right" vertical="center"/>
    </xf>
    <xf numFmtId="2" fontId="46" fillId="0" borderId="1" xfId="0" applyNumberFormat="1" applyFont="1" applyFill="1" applyBorder="1" applyAlignment="1">
      <alignment vertical="center" wrapText="1"/>
    </xf>
    <xf numFmtId="2" fontId="46" fillId="0" borderId="1" xfId="6" applyNumberFormat="1" applyFont="1" applyFill="1" applyBorder="1" applyAlignment="1">
      <alignment horizontal="left" vertical="center" wrapText="1"/>
    </xf>
    <xf numFmtId="2" fontId="112" fillId="0" borderId="1" xfId="6" applyNumberFormat="1" applyFont="1" applyFill="1" applyBorder="1" applyAlignment="1">
      <alignment vertical="center" wrapText="1"/>
    </xf>
    <xf numFmtId="2" fontId="46" fillId="0" borderId="1" xfId="6" applyNumberFormat="1" applyFont="1" applyFill="1" applyBorder="1" applyAlignment="1">
      <alignment horizontal="right" vertical="center" wrapText="1"/>
    </xf>
    <xf numFmtId="2" fontId="46" fillId="0" borderId="1" xfId="6" applyNumberFormat="1" applyFont="1" applyFill="1" applyBorder="1" applyAlignment="1">
      <alignment vertical="center" wrapText="1"/>
    </xf>
    <xf numFmtId="2" fontId="112" fillId="0" borderId="1" xfId="0" applyNumberFormat="1" applyFont="1" applyFill="1" applyBorder="1" applyAlignment="1">
      <alignment vertical="top" wrapText="1"/>
    </xf>
    <xf numFmtId="184" fontId="1" fillId="0" borderId="1" xfId="0" applyNumberFormat="1" applyFont="1" applyFill="1" applyBorder="1" applyAlignment="1">
      <alignment horizontal="right" vertical="center" wrapText="1"/>
    </xf>
    <xf numFmtId="2" fontId="9" fillId="40" borderId="1" xfId="0" applyNumberFormat="1" applyFont="1" applyFill="1" applyBorder="1" applyAlignment="1">
      <alignment horizontal="center" vertical="center" wrapText="1"/>
    </xf>
    <xf numFmtId="0" fontId="12" fillId="40" borderId="1" xfId="0" applyFont="1" applyFill="1" applyBorder="1" applyAlignment="1">
      <alignment horizontal="left" vertical="center" wrapText="1"/>
    </xf>
    <xf numFmtId="0" fontId="5" fillId="40" borderId="1" xfId="0" applyFont="1" applyFill="1" applyBorder="1" applyAlignment="1">
      <alignment horizontal="right" vertical="center" wrapText="1"/>
    </xf>
    <xf numFmtId="2" fontId="5" fillId="40" borderId="1" xfId="0" applyNumberFormat="1" applyFont="1" applyFill="1" applyBorder="1" applyAlignment="1">
      <alignment horizontal="right" vertical="center" wrapText="1"/>
    </xf>
    <xf numFmtId="9" fontId="2" fillId="40" borderId="1" xfId="7" applyFont="1" applyFill="1" applyBorder="1" applyAlignment="1">
      <alignment horizontal="right" vertical="center" wrapText="1"/>
    </xf>
    <xf numFmtId="0" fontId="5" fillId="40" borderId="1" xfId="0" applyFont="1" applyFill="1" applyBorder="1" applyAlignment="1">
      <alignment horizontal="left" vertical="center" wrapText="1"/>
    </xf>
    <xf numFmtId="2" fontId="5" fillId="40" borderId="1" xfId="0" applyNumberFormat="1" applyFont="1" applyFill="1" applyBorder="1" applyAlignment="1">
      <alignment vertical="center" wrapText="1"/>
    </xf>
    <xf numFmtId="0" fontId="25" fillId="40" borderId="0" xfId="0" applyFont="1" applyFill="1"/>
    <xf numFmtId="0" fontId="9" fillId="40" borderId="1" xfId="0" applyFont="1" applyFill="1" applyBorder="1" applyAlignment="1">
      <alignment horizontal="left" vertical="center" wrapText="1"/>
    </xf>
    <xf numFmtId="0" fontId="2" fillId="40" borderId="1" xfId="0" applyFont="1" applyFill="1" applyBorder="1" applyAlignment="1">
      <alignment horizontal="right" vertical="center" wrapText="1"/>
    </xf>
    <xf numFmtId="2" fontId="2" fillId="40" borderId="1" xfId="0" applyNumberFormat="1" applyFont="1" applyFill="1" applyBorder="1" applyAlignment="1">
      <alignment horizontal="right" vertical="center" wrapText="1"/>
    </xf>
    <xf numFmtId="0" fontId="2" fillId="40" borderId="1" xfId="0" applyFont="1" applyFill="1" applyBorder="1" applyAlignment="1">
      <alignment horizontal="left" vertical="center" wrapText="1"/>
    </xf>
    <xf numFmtId="2" fontId="17" fillId="40" borderId="1" xfId="0" applyNumberFormat="1" applyFont="1" applyFill="1" applyBorder="1" applyAlignment="1">
      <alignment horizontal="right" wrapText="1"/>
    </xf>
    <xf numFmtId="2" fontId="17" fillId="40" borderId="1" xfId="0" applyNumberFormat="1" applyFont="1" applyFill="1" applyBorder="1" applyAlignment="1">
      <alignment vertical="top" wrapText="1"/>
    </xf>
    <xf numFmtId="2" fontId="112" fillId="0" borderId="1" xfId="0" applyNumberFormat="1" applyFont="1" applyFill="1" applyBorder="1" applyAlignment="1">
      <alignment horizontal="center" vertical="top" wrapText="1"/>
    </xf>
    <xf numFmtId="2" fontId="112" fillId="0" borderId="0" xfId="0" applyNumberFormat="1" applyFont="1" applyFill="1" applyAlignment="1">
      <alignment horizontal="center"/>
    </xf>
    <xf numFmtId="0" fontId="112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right" vertical="center" wrapText="1"/>
    </xf>
    <xf numFmtId="0" fontId="71" fillId="0" borderId="1" xfId="1640" applyFont="1" applyFill="1" applyBorder="1" applyAlignment="1">
      <alignment horizontal="center" vertical="center" wrapText="1"/>
    </xf>
    <xf numFmtId="168" fontId="17" fillId="4" borderId="1" xfId="1" applyNumberFormat="1" applyFont="1" applyFill="1" applyBorder="1" applyAlignment="1">
      <alignment horizontal="right" vertical="center" wrapText="1"/>
    </xf>
    <xf numFmtId="167" fontId="112" fillId="40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Fill="1"/>
    <xf numFmtId="166" fontId="112" fillId="0" borderId="1" xfId="0" applyNumberFormat="1" applyFont="1" applyFill="1" applyBorder="1" applyAlignment="1">
      <alignment vertical="center" wrapText="1"/>
    </xf>
    <xf numFmtId="166" fontId="46" fillId="0" borderId="1" xfId="0" applyNumberFormat="1" applyFont="1" applyFill="1" applyBorder="1" applyAlignment="1">
      <alignment horizontal="left" vertical="center" wrapText="1"/>
    </xf>
    <xf numFmtId="166" fontId="112" fillId="0" borderId="1" xfId="0" applyNumberFormat="1" applyFont="1" applyFill="1" applyBorder="1" applyAlignment="1">
      <alignment horizontal="left" vertical="center" wrapText="1"/>
    </xf>
    <xf numFmtId="166" fontId="112" fillId="0" borderId="1" xfId="1" applyNumberFormat="1" applyFont="1" applyFill="1" applyBorder="1" applyAlignment="1">
      <alignment vertical="center" wrapText="1"/>
    </xf>
    <xf numFmtId="166" fontId="46" fillId="0" borderId="1" xfId="1" applyNumberFormat="1" applyFont="1" applyFill="1" applyBorder="1" applyAlignment="1">
      <alignment vertical="center" wrapText="1"/>
    </xf>
    <xf numFmtId="166" fontId="46" fillId="0" borderId="1" xfId="2" applyNumberFormat="1" applyFont="1" applyFill="1" applyBorder="1" applyAlignment="1">
      <alignment horizontal="left" vertical="center" wrapText="1"/>
    </xf>
    <xf numFmtId="166" fontId="112" fillId="0" borderId="1" xfId="0" applyNumberFormat="1" applyFont="1" applyFill="1" applyBorder="1" applyAlignment="1">
      <alignment horizontal="right" vertical="center" wrapText="1"/>
    </xf>
    <xf numFmtId="166" fontId="46" fillId="0" borderId="1" xfId="0" applyNumberFormat="1" applyFont="1" applyFill="1" applyBorder="1" applyAlignment="1">
      <alignment vertical="center" wrapText="1"/>
    </xf>
    <xf numFmtId="166" fontId="112" fillId="0" borderId="1" xfId="4" applyNumberFormat="1" applyFont="1" applyFill="1" applyBorder="1" applyAlignment="1">
      <alignment vertical="center" wrapText="1"/>
    </xf>
    <xf numFmtId="166" fontId="112" fillId="0" borderId="1" xfId="0" applyNumberFormat="1" applyFont="1" applyFill="1" applyBorder="1" applyAlignment="1">
      <alignment vertical="top" wrapText="1"/>
    </xf>
    <xf numFmtId="166" fontId="46" fillId="0" borderId="1" xfId="6" applyNumberFormat="1" applyFont="1" applyFill="1" applyBorder="1" applyAlignment="1">
      <alignment horizontal="left" vertical="center" wrapText="1"/>
    </xf>
    <xf numFmtId="166" fontId="112" fillId="0" borderId="1" xfId="6" applyNumberFormat="1" applyFont="1" applyFill="1" applyBorder="1" applyAlignment="1">
      <alignment vertical="center" wrapText="1"/>
    </xf>
    <xf numFmtId="166" fontId="46" fillId="0" borderId="1" xfId="6" applyNumberFormat="1" applyFont="1" applyFill="1" applyBorder="1" applyAlignment="1">
      <alignment vertical="center" wrapText="1"/>
    </xf>
    <xf numFmtId="166" fontId="112" fillId="0" borderId="1" xfId="3" applyNumberFormat="1" applyFont="1" applyFill="1" applyBorder="1" applyAlignment="1">
      <alignment vertical="center" wrapText="1"/>
    </xf>
    <xf numFmtId="2" fontId="112" fillId="0" borderId="1" xfId="4" applyNumberFormat="1" applyFont="1" applyFill="1" applyBorder="1" applyAlignment="1">
      <alignment horizontal="right" vertical="center" wrapText="1"/>
    </xf>
    <xf numFmtId="2" fontId="112" fillId="0" borderId="1" xfId="3" applyNumberFormat="1" applyFont="1" applyFill="1" applyBorder="1" applyAlignment="1">
      <alignment horizontal="right" vertical="center" wrapText="1"/>
    </xf>
    <xf numFmtId="2" fontId="112" fillId="0" borderId="1" xfId="6" applyNumberFormat="1" applyFont="1" applyFill="1" applyBorder="1" applyAlignment="1">
      <alignment horizontal="right" vertical="center" wrapText="1"/>
    </xf>
    <xf numFmtId="0" fontId="5" fillId="0" borderId="0" xfId="0" applyFont="1"/>
    <xf numFmtId="0" fontId="114" fillId="0" borderId="0" xfId="0" applyFont="1" applyFill="1"/>
    <xf numFmtId="2" fontId="114" fillId="0" borderId="1" xfId="0" applyNumberFormat="1" applyFont="1" applyFill="1" applyBorder="1" applyAlignment="1">
      <alignment horizontal="center" vertical="center" wrapText="1"/>
    </xf>
    <xf numFmtId="0" fontId="115" fillId="0" borderId="1" xfId="0" applyFont="1" applyFill="1" applyBorder="1" applyAlignment="1">
      <alignment horizontal="left" vertical="center" wrapText="1"/>
    </xf>
    <xf numFmtId="0" fontId="115" fillId="0" borderId="1" xfId="0" applyFont="1" applyFill="1" applyBorder="1" applyAlignment="1">
      <alignment horizontal="center" vertical="center" wrapText="1"/>
    </xf>
    <xf numFmtId="2" fontId="115" fillId="0" borderId="1" xfId="0" applyNumberFormat="1" applyFont="1" applyFill="1" applyBorder="1" applyAlignment="1">
      <alignment horizontal="center" vertical="center" wrapText="1"/>
    </xf>
    <xf numFmtId="9" fontId="115" fillId="0" borderId="1" xfId="7" applyFont="1" applyFill="1" applyBorder="1" applyAlignment="1">
      <alignment horizontal="left" vertical="center" wrapText="1"/>
    </xf>
    <xf numFmtId="0" fontId="115" fillId="0" borderId="1" xfId="0" applyFont="1" applyFill="1" applyBorder="1" applyAlignment="1">
      <alignment horizontal="right" vertical="center" wrapText="1"/>
    </xf>
    <xf numFmtId="1" fontId="114" fillId="0" borderId="1" xfId="0" applyNumberFormat="1" applyFont="1" applyFill="1" applyBorder="1" applyAlignment="1">
      <alignment horizontal="center" vertical="center" wrapText="1"/>
    </xf>
    <xf numFmtId="0" fontId="114" fillId="0" borderId="1" xfId="0" applyFont="1" applyFill="1" applyBorder="1" applyAlignment="1">
      <alignment horizontal="left" vertical="center" wrapText="1"/>
    </xf>
    <xf numFmtId="0" fontId="114" fillId="0" borderId="1" xfId="0" applyFont="1" applyFill="1" applyBorder="1" applyAlignment="1">
      <alignment horizontal="center" vertical="center" wrapText="1"/>
    </xf>
    <xf numFmtId="9" fontId="114" fillId="0" borderId="1" xfId="7" applyFont="1" applyFill="1" applyBorder="1" applyAlignment="1">
      <alignment horizontal="center" vertical="center" wrapText="1"/>
    </xf>
    <xf numFmtId="0" fontId="114" fillId="0" borderId="1" xfId="0" applyFont="1" applyFill="1" applyBorder="1" applyAlignment="1">
      <alignment vertical="center" wrapText="1"/>
    </xf>
    <xf numFmtId="0" fontId="114" fillId="0" borderId="1" xfId="1" applyFont="1" applyFill="1" applyBorder="1" applyAlignment="1">
      <alignment vertical="center" wrapText="1"/>
    </xf>
    <xf numFmtId="0" fontId="115" fillId="0" borderId="1" xfId="1" applyFont="1" applyFill="1" applyBorder="1" applyAlignment="1">
      <alignment vertical="center" wrapText="1"/>
    </xf>
    <xf numFmtId="0" fontId="115" fillId="0" borderId="1" xfId="2" applyFont="1" applyFill="1" applyBorder="1" applyAlignment="1">
      <alignment horizontal="left" vertical="center" wrapText="1"/>
    </xf>
    <xf numFmtId="0" fontId="115" fillId="0" borderId="1" xfId="2" applyFont="1" applyFill="1" applyBorder="1" applyAlignment="1">
      <alignment horizontal="right" vertical="center" wrapText="1"/>
    </xf>
    <xf numFmtId="0" fontId="114" fillId="0" borderId="1" xfId="4" applyFont="1" applyFill="1" applyBorder="1" applyAlignment="1">
      <alignment vertical="center" wrapText="1"/>
    </xf>
    <xf numFmtId="0" fontId="114" fillId="0" borderId="1" xfId="3" applyFont="1" applyFill="1" applyBorder="1" applyAlignment="1">
      <alignment vertical="center" wrapText="1"/>
    </xf>
    <xf numFmtId="0" fontId="115" fillId="0" borderId="1" xfId="2" applyFont="1" applyFill="1" applyBorder="1" applyAlignment="1">
      <alignment horizontal="right" vertical="center"/>
    </xf>
    <xf numFmtId="0" fontId="115" fillId="0" borderId="1" xfId="0" applyFont="1" applyFill="1" applyBorder="1" applyAlignment="1">
      <alignment vertical="center" wrapText="1"/>
    </xf>
    <xf numFmtId="0" fontId="115" fillId="0" borderId="1" xfId="6" applyFont="1" applyFill="1" applyBorder="1" applyAlignment="1">
      <alignment horizontal="left" vertical="center" wrapText="1"/>
    </xf>
    <xf numFmtId="0" fontId="114" fillId="0" borderId="1" xfId="6" applyFont="1" applyFill="1" applyBorder="1" applyAlignment="1">
      <alignment vertical="center" wrapText="1"/>
    </xf>
    <xf numFmtId="0" fontId="115" fillId="0" borderId="1" xfId="6" applyFont="1" applyFill="1" applyBorder="1" applyAlignment="1">
      <alignment horizontal="right" vertical="center" wrapText="1"/>
    </xf>
    <xf numFmtId="0" fontId="115" fillId="0" borderId="1" xfId="6" applyFont="1" applyFill="1" applyBorder="1" applyAlignment="1">
      <alignment vertical="center" wrapText="1"/>
    </xf>
    <xf numFmtId="0" fontId="114" fillId="0" borderId="1" xfId="0" applyFont="1" applyFill="1" applyBorder="1" applyAlignment="1">
      <alignment vertical="top" wrapText="1"/>
    </xf>
    <xf numFmtId="0" fontId="116" fillId="0" borderId="1" xfId="0" applyFont="1" applyFill="1" applyBorder="1" applyAlignment="1">
      <alignment horizontal="left" vertical="center" wrapText="1"/>
    </xf>
    <xf numFmtId="2" fontId="114" fillId="0" borderId="0" xfId="0" applyNumberFormat="1" applyFont="1" applyFill="1"/>
    <xf numFmtId="0" fontId="115" fillId="0" borderId="0" xfId="0" applyFont="1" applyFill="1"/>
    <xf numFmtId="2" fontId="114" fillId="0" borderId="1" xfId="2" applyNumberFormat="1" applyFont="1" applyFill="1" applyBorder="1" applyAlignment="1">
      <alignment horizontal="center" vertical="center" wrapText="1"/>
    </xf>
    <xf numFmtId="0" fontId="114" fillId="0" borderId="1" xfId="2" applyFont="1" applyFill="1" applyBorder="1" applyAlignment="1">
      <alignment horizontal="left" vertical="center" wrapText="1"/>
    </xf>
    <xf numFmtId="0" fontId="114" fillId="0" borderId="1" xfId="2" applyFont="1" applyFill="1" applyBorder="1" applyAlignment="1">
      <alignment horizontal="left" wrapText="1"/>
    </xf>
    <xf numFmtId="2" fontId="114" fillId="0" borderId="1" xfId="2" applyNumberFormat="1" applyFont="1" applyFill="1" applyBorder="1" applyAlignment="1">
      <alignment horizontal="left" vertical="center" wrapText="1"/>
    </xf>
    <xf numFmtId="2" fontId="114" fillId="0" borderId="1" xfId="4" applyNumberFormat="1" applyFont="1" applyFill="1" applyBorder="1" applyAlignment="1">
      <alignment horizontal="center" vertical="center" wrapText="1"/>
    </xf>
    <xf numFmtId="0" fontId="115" fillId="0" borderId="1" xfId="1" applyFont="1" applyFill="1" applyBorder="1" applyAlignment="1">
      <alignment horizontal="right" vertical="center" wrapText="1"/>
    </xf>
    <xf numFmtId="0" fontId="114" fillId="0" borderId="0" xfId="0" applyFont="1" applyFill="1" applyAlignment="1">
      <alignment horizontal="center"/>
    </xf>
    <xf numFmtId="2" fontId="114" fillId="0" borderId="0" xfId="0" applyNumberFormat="1" applyFont="1" applyFill="1" applyAlignment="1">
      <alignment horizontal="center"/>
    </xf>
    <xf numFmtId="1" fontId="115" fillId="0" borderId="1" xfId="0" applyNumberFormat="1" applyFont="1" applyFill="1" applyBorder="1" applyAlignment="1">
      <alignment horizontal="center" vertical="center" wrapText="1"/>
    </xf>
    <xf numFmtId="166" fontId="115" fillId="0" borderId="1" xfId="0" applyNumberFormat="1" applyFont="1" applyFill="1" applyBorder="1" applyAlignment="1">
      <alignment horizontal="right" vertical="top" wrapText="1"/>
    </xf>
    <xf numFmtId="166" fontId="114" fillId="0" borderId="1" xfId="0" applyNumberFormat="1" applyFont="1" applyFill="1" applyBorder="1" applyAlignment="1">
      <alignment horizontal="center" vertical="center" wrapText="1"/>
    </xf>
    <xf numFmtId="9" fontId="115" fillId="0" borderId="1" xfId="7" applyFont="1" applyFill="1" applyBorder="1" applyAlignment="1">
      <alignment horizontal="center" vertical="center" wrapText="1"/>
    </xf>
    <xf numFmtId="166" fontId="115" fillId="0" borderId="1" xfId="0" applyNumberFormat="1" applyFont="1" applyFill="1" applyBorder="1" applyAlignment="1">
      <alignment horizontal="center" vertical="center" wrapText="1"/>
    </xf>
    <xf numFmtId="166" fontId="115" fillId="0" borderId="1" xfId="0" applyNumberFormat="1" applyFont="1" applyFill="1" applyBorder="1" applyAlignment="1">
      <alignment horizontal="center" vertical="top" wrapText="1"/>
    </xf>
    <xf numFmtId="2" fontId="115" fillId="0" borderId="3" xfId="0" applyNumberFormat="1" applyFont="1" applyFill="1" applyBorder="1" applyAlignment="1">
      <alignment horizontal="center" vertical="center" wrapText="1"/>
    </xf>
    <xf numFmtId="0" fontId="114" fillId="0" borderId="1" xfId="0" applyFont="1" applyFill="1" applyBorder="1" applyAlignment="1">
      <alignment horizontal="center"/>
    </xf>
    <xf numFmtId="0" fontId="114" fillId="0" borderId="1" xfId="2" applyFont="1" applyFill="1" applyBorder="1" applyAlignment="1">
      <alignment horizontal="left" vertical="top" wrapText="1"/>
    </xf>
    <xf numFmtId="0" fontId="114" fillId="0" borderId="0" xfId="0" applyFont="1" applyFill="1" applyAlignment="1">
      <alignment vertical="center"/>
    </xf>
    <xf numFmtId="2" fontId="114" fillId="0" borderId="1" xfId="5" applyNumberFormat="1" applyFont="1" applyFill="1" applyBorder="1" applyAlignment="1" applyProtection="1">
      <alignment horizontal="center" vertical="center" wrapText="1"/>
    </xf>
    <xf numFmtId="192" fontId="114" fillId="0" borderId="1" xfId="0" applyNumberFormat="1" applyFont="1" applyFill="1" applyBorder="1" applyAlignment="1">
      <alignment horizontal="left" vertical="center" wrapText="1"/>
    </xf>
    <xf numFmtId="2" fontId="115" fillId="0" borderId="0" xfId="0" applyNumberFormat="1" applyFont="1" applyFill="1"/>
    <xf numFmtId="9" fontId="114" fillId="0" borderId="0" xfId="7" applyFont="1" applyFill="1"/>
    <xf numFmtId="166" fontId="114" fillId="0" borderId="0" xfId="0" applyNumberFormat="1" applyFont="1" applyFill="1" applyAlignment="1">
      <alignment horizontal="right" vertical="top"/>
    </xf>
    <xf numFmtId="9" fontId="8" fillId="0" borderId="1" xfId="7" applyFont="1" applyFill="1" applyBorder="1" applyAlignment="1">
      <alignment horizontal="center" vertical="center" wrapText="1"/>
    </xf>
    <xf numFmtId="0" fontId="8" fillId="0" borderId="18" xfId="1642" applyFont="1" applyBorder="1" applyAlignment="1">
      <alignment horizontal="center" vertical="center" wrapText="1"/>
    </xf>
    <xf numFmtId="1" fontId="8" fillId="0" borderId="32" xfId="1641" applyNumberFormat="1" applyFont="1" applyFill="1" applyBorder="1" applyAlignment="1">
      <alignment horizontal="center" vertical="center" wrapText="1"/>
    </xf>
    <xf numFmtId="2" fontId="8" fillId="0" borderId="32" xfId="1641" applyNumberFormat="1" applyFont="1" applyFill="1" applyBorder="1" applyAlignment="1">
      <alignment horizontal="center" vertical="center" wrapText="1"/>
    </xf>
    <xf numFmtId="2" fontId="8" fillId="0" borderId="33" xfId="1641" applyNumberFormat="1" applyFont="1" applyFill="1" applyBorder="1" applyAlignment="1">
      <alignment horizontal="center" vertical="center" wrapText="1"/>
    </xf>
    <xf numFmtId="1" fontId="8" fillId="0" borderId="17" xfId="1639" applyNumberFormat="1" applyFont="1" applyFill="1" applyBorder="1" applyAlignment="1">
      <alignment horizontal="center" vertical="center"/>
    </xf>
    <xf numFmtId="3" fontId="8" fillId="0" borderId="17" xfId="1639" applyNumberFormat="1" applyFont="1" applyFill="1" applyBorder="1" applyAlignment="1">
      <alignment horizontal="center" vertical="center"/>
    </xf>
    <xf numFmtId="1" fontId="76" fillId="0" borderId="17" xfId="1639" applyNumberFormat="1" applyFont="1" applyFill="1" applyBorder="1" applyAlignment="1">
      <alignment horizontal="center" vertical="center"/>
    </xf>
    <xf numFmtId="2" fontId="8" fillId="0" borderId="17" xfId="1639" applyNumberFormat="1" applyFont="1" applyFill="1" applyBorder="1" applyAlignment="1">
      <alignment horizontal="center" vertical="center" wrapText="1"/>
    </xf>
    <xf numFmtId="2" fontId="8" fillId="0" borderId="69" xfId="1639" applyNumberFormat="1" applyFont="1" applyFill="1" applyBorder="1" applyAlignment="1">
      <alignment horizontal="center" vertical="center" wrapText="1"/>
    </xf>
    <xf numFmtId="9" fontId="5" fillId="0" borderId="32" xfId="1639" applyNumberFormat="1" applyFont="1" applyFill="1" applyBorder="1" applyAlignment="1">
      <alignment horizontal="center"/>
    </xf>
    <xf numFmtId="9" fontId="5" fillId="0" borderId="32" xfId="7" applyNumberFormat="1" applyFont="1" applyFill="1" applyBorder="1" applyAlignment="1">
      <alignment horizontal="center" wrapText="1"/>
    </xf>
    <xf numFmtId="9" fontId="5" fillId="0" borderId="33" xfId="1639" applyNumberFormat="1" applyFont="1" applyFill="1" applyBorder="1" applyAlignment="1">
      <alignment horizontal="center"/>
    </xf>
    <xf numFmtId="0" fontId="5" fillId="0" borderId="38" xfId="1639" applyFont="1" applyFill="1" applyBorder="1" applyAlignment="1">
      <alignment horizontal="center"/>
    </xf>
    <xf numFmtId="0" fontId="5" fillId="0" borderId="20" xfId="1639" applyFont="1" applyFill="1" applyBorder="1" applyAlignment="1">
      <alignment horizontal="center"/>
    </xf>
    <xf numFmtId="2" fontId="5" fillId="0" borderId="20" xfId="1639" applyNumberFormat="1" applyFont="1" applyFill="1" applyBorder="1" applyAlignment="1">
      <alignment horizontal="center" wrapText="1"/>
    </xf>
    <xf numFmtId="2" fontId="5" fillId="0" borderId="39" xfId="1639" applyNumberFormat="1" applyFont="1" applyFill="1" applyBorder="1" applyAlignment="1">
      <alignment horizontal="center" wrapText="1"/>
    </xf>
    <xf numFmtId="10" fontId="5" fillId="0" borderId="41" xfId="1639" applyNumberFormat="1" applyFont="1" applyFill="1" applyBorder="1" applyAlignment="1">
      <alignment horizontal="center"/>
    </xf>
    <xf numFmtId="10" fontId="5" fillId="0" borderId="42" xfId="1639" applyNumberFormat="1" applyFont="1" applyFill="1" applyBorder="1" applyAlignment="1">
      <alignment horizontal="center"/>
    </xf>
    <xf numFmtId="9" fontId="5" fillId="0" borderId="41" xfId="1639" applyNumberFormat="1" applyFont="1" applyFill="1" applyBorder="1" applyAlignment="1">
      <alignment horizontal="center"/>
    </xf>
    <xf numFmtId="9" fontId="5" fillId="0" borderId="44" xfId="1639" applyNumberFormat="1" applyFont="1" applyFill="1" applyBorder="1" applyAlignment="1">
      <alignment horizontal="center"/>
    </xf>
    <xf numFmtId="9" fontId="5" fillId="0" borderId="44" xfId="7" applyNumberFormat="1" applyFont="1" applyFill="1" applyBorder="1" applyAlignment="1">
      <alignment horizontal="center" wrapText="1"/>
    </xf>
    <xf numFmtId="9" fontId="5" fillId="0" borderId="44" xfId="1639" applyNumberFormat="1" applyFont="1" applyFill="1" applyBorder="1" applyAlignment="1">
      <alignment horizontal="center" wrapText="1"/>
    </xf>
    <xf numFmtId="9" fontId="5" fillId="0" borderId="45" xfId="7" applyNumberFormat="1" applyFont="1" applyFill="1" applyBorder="1" applyAlignment="1">
      <alignment horizontal="center" wrapText="1"/>
    </xf>
    <xf numFmtId="10" fontId="5" fillId="0" borderId="44" xfId="1639" applyNumberFormat="1" applyFont="1" applyFill="1" applyBorder="1" applyAlignment="1">
      <alignment horizontal="center"/>
    </xf>
    <xf numFmtId="9" fontId="5" fillId="0" borderId="44" xfId="7" applyFont="1" applyFill="1" applyBorder="1" applyAlignment="1">
      <alignment horizontal="center" wrapText="1"/>
    </xf>
    <xf numFmtId="9" fontId="5" fillId="0" borderId="45" xfId="7" applyFont="1" applyFill="1" applyBorder="1" applyAlignment="1">
      <alignment horizontal="center" wrapText="1"/>
    </xf>
    <xf numFmtId="1" fontId="8" fillId="0" borderId="18" xfId="1639" applyNumberFormat="1" applyFont="1" applyFill="1" applyBorder="1" applyAlignment="1">
      <alignment horizontal="center" vertical="center"/>
    </xf>
    <xf numFmtId="1" fontId="76" fillId="0" borderId="18" xfId="1639" applyNumberFormat="1" applyFont="1" applyFill="1" applyBorder="1" applyAlignment="1">
      <alignment horizontal="center" vertical="center"/>
    </xf>
    <xf numFmtId="2" fontId="8" fillId="0" borderId="18" xfId="1639" applyNumberFormat="1" applyFont="1" applyFill="1" applyBorder="1" applyAlignment="1">
      <alignment horizontal="center" vertical="center" wrapText="1"/>
    </xf>
    <xf numFmtId="2" fontId="8" fillId="0" borderId="30" xfId="1639" applyNumberFormat="1" applyFont="1" applyFill="1" applyBorder="1" applyAlignment="1">
      <alignment horizontal="center" vertical="center" wrapText="1"/>
    </xf>
    <xf numFmtId="0" fontId="8" fillId="0" borderId="1" xfId="1640" applyFont="1" applyFill="1" applyBorder="1" applyAlignment="1">
      <alignment horizontal="center" vertical="center"/>
    </xf>
    <xf numFmtId="0" fontId="8" fillId="0" borderId="1" xfId="1640" applyFont="1" applyFill="1" applyBorder="1" applyAlignment="1">
      <alignment horizontal="center" vertical="center" wrapText="1"/>
    </xf>
    <xf numFmtId="0" fontId="117" fillId="0" borderId="1" xfId="1640" applyFont="1" applyFill="1" applyBorder="1" applyAlignment="1">
      <alignment horizontal="center"/>
    </xf>
    <xf numFmtId="3" fontId="8" fillId="0" borderId="18" xfId="1639" applyNumberFormat="1" applyFont="1" applyFill="1" applyBorder="1" applyAlignment="1">
      <alignment horizontal="center" vertical="center"/>
    </xf>
    <xf numFmtId="0" fontId="5" fillId="0" borderId="0" xfId="1639" applyFont="1" applyFill="1"/>
    <xf numFmtId="2" fontId="5" fillId="0" borderId="0" xfId="1639" applyNumberFormat="1" applyFont="1" applyFill="1" applyAlignment="1">
      <alignment wrapText="1"/>
    </xf>
    <xf numFmtId="0" fontId="74" fillId="0" borderId="0" xfId="0" applyFont="1"/>
    <xf numFmtId="0" fontId="8" fillId="0" borderId="29" xfId="1640" applyFont="1" applyFill="1" applyBorder="1" applyAlignment="1">
      <alignment horizontal="center" vertical="center" wrapText="1"/>
    </xf>
    <xf numFmtId="0" fontId="8" fillId="0" borderId="1" xfId="10" applyNumberFormat="1" applyFont="1" applyFill="1" applyBorder="1" applyAlignment="1">
      <alignment horizontal="left" vertical="center"/>
    </xf>
    <xf numFmtId="0" fontId="5" fillId="0" borderId="31" xfId="1641" applyFont="1" applyFill="1" applyBorder="1" applyAlignment="1">
      <alignment horizontal="center" vertical="center" wrapText="1"/>
    </xf>
    <xf numFmtId="0" fontId="8" fillId="0" borderId="32" xfId="1641" applyFont="1" applyFill="1" applyBorder="1" applyAlignment="1">
      <alignment horizontal="center" vertical="center"/>
    </xf>
    <xf numFmtId="0" fontId="8" fillId="0" borderId="32" xfId="1641" applyFont="1" applyFill="1" applyBorder="1" applyAlignment="1">
      <alignment horizontal="center" vertical="center" wrapText="1"/>
    </xf>
    <xf numFmtId="2" fontId="8" fillId="0" borderId="0" xfId="1639" applyNumberFormat="1" applyFont="1" applyFill="1" applyBorder="1" applyAlignment="1">
      <alignment vertical="center" wrapText="1"/>
    </xf>
    <xf numFmtId="0" fontId="5" fillId="0" borderId="35" xfId="1639" applyFont="1" applyFill="1" applyBorder="1" applyAlignment="1"/>
    <xf numFmtId="0" fontId="5" fillId="0" borderId="0" xfId="1639" applyFont="1" applyFill="1" applyBorder="1" applyAlignment="1"/>
    <xf numFmtId="0" fontId="5" fillId="0" borderId="0" xfId="1639" applyFont="1" applyFill="1" applyBorder="1"/>
    <xf numFmtId="0" fontId="8" fillId="0" borderId="0" xfId="1640" applyFont="1" applyFill="1" applyBorder="1" applyAlignment="1">
      <alignment vertical="center" textRotation="90" wrapText="1"/>
    </xf>
    <xf numFmtId="0" fontId="5" fillId="0" borderId="46" xfId="1639" applyFont="1" applyFill="1" applyBorder="1" applyAlignment="1"/>
    <xf numFmtId="0" fontId="5" fillId="0" borderId="47" xfId="1639" applyFont="1" applyFill="1" applyBorder="1" applyAlignment="1"/>
    <xf numFmtId="0" fontId="8" fillId="0" borderId="47" xfId="1640" applyFont="1" applyFill="1" applyBorder="1" applyAlignment="1">
      <alignment vertical="center" textRotation="90" wrapText="1"/>
    </xf>
    <xf numFmtId="0" fontId="118" fillId="0" borderId="0" xfId="0" applyFont="1"/>
    <xf numFmtId="2" fontId="81" fillId="0" borderId="1" xfId="1644" applyNumberFormat="1" applyFont="1" applyFill="1" applyBorder="1" applyAlignment="1">
      <alignment horizontal="right" vertical="top" wrapText="1" readingOrder="1"/>
    </xf>
    <xf numFmtId="0" fontId="82" fillId="0" borderId="1" xfId="1644" applyFont="1" applyFill="1" applyBorder="1" applyAlignment="1">
      <alignment horizontal="right" vertical="top" wrapText="1" readingOrder="1"/>
    </xf>
    <xf numFmtId="0" fontId="80" fillId="0" borderId="1" xfId="1644" applyFont="1" applyFill="1" applyBorder="1" applyAlignment="1">
      <alignment horizontal="right" vertical="center" wrapText="1" readingOrder="1"/>
    </xf>
    <xf numFmtId="0" fontId="79" fillId="0" borderId="1" xfId="1644" applyFont="1" applyFill="1" applyBorder="1" applyAlignment="1">
      <alignment horizontal="right" vertical="center" wrapText="1" readingOrder="1"/>
    </xf>
    <xf numFmtId="0" fontId="8" fillId="0" borderId="1" xfId="1644" applyFont="1" applyFill="1" applyBorder="1" applyAlignment="1">
      <alignment horizontal="right" vertical="center"/>
    </xf>
    <xf numFmtId="2" fontId="84" fillId="0" borderId="0" xfId="4" applyNumberFormat="1" applyFont="1" applyFill="1" applyBorder="1" applyAlignment="1">
      <alignment vertical="center"/>
    </xf>
    <xf numFmtId="0" fontId="82" fillId="0" borderId="1" xfId="1644" applyFont="1" applyFill="1" applyBorder="1" applyAlignment="1">
      <alignment horizontal="center" vertical="center" wrapText="1" readingOrder="1"/>
    </xf>
    <xf numFmtId="0" fontId="79" fillId="0" borderId="1" xfId="1644" applyFont="1" applyFill="1" applyBorder="1" applyAlignment="1">
      <alignment horizontal="left" vertical="center" wrapText="1" readingOrder="1"/>
    </xf>
    <xf numFmtId="0" fontId="119" fillId="0" borderId="0" xfId="0" applyFont="1" applyFill="1" applyAlignment="1">
      <alignment horizontal="left" vertical="center" indent="15"/>
    </xf>
    <xf numFmtId="0" fontId="119" fillId="0" borderId="0" xfId="0" applyFont="1" applyFill="1"/>
    <xf numFmtId="166" fontId="46" fillId="0" borderId="1" xfId="0" applyNumberFormat="1" applyFont="1" applyFill="1" applyBorder="1" applyAlignment="1">
      <alignment horizontal="center" vertical="center" wrapText="1"/>
    </xf>
    <xf numFmtId="2" fontId="46" fillId="0" borderId="3" xfId="0" applyNumberFormat="1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horizontal="center"/>
    </xf>
    <xf numFmtId="0" fontId="112" fillId="0" borderId="1" xfId="2" applyFont="1" applyFill="1" applyBorder="1" applyAlignment="1">
      <alignment horizontal="left" vertical="top" wrapText="1"/>
    </xf>
    <xf numFmtId="0" fontId="72" fillId="0" borderId="1" xfId="0" applyFont="1" applyFill="1" applyBorder="1" applyAlignment="1">
      <alignment horizontal="center" vertical="center" wrapText="1"/>
    </xf>
    <xf numFmtId="0" fontId="112" fillId="0" borderId="0" xfId="0" applyFont="1" applyFill="1" applyAlignment="1">
      <alignment vertical="center"/>
    </xf>
    <xf numFmtId="192" fontId="112" fillId="0" borderId="1" xfId="0" applyNumberFormat="1" applyFont="1" applyFill="1" applyBorder="1" applyAlignment="1">
      <alignment horizontal="left" vertical="center" wrapText="1"/>
    </xf>
    <xf numFmtId="2" fontId="46" fillId="0" borderId="0" xfId="0" applyNumberFormat="1" applyFont="1" applyFill="1"/>
    <xf numFmtId="166" fontId="46" fillId="0" borderId="1" xfId="2" applyNumberFormat="1" applyFont="1" applyFill="1" applyBorder="1" applyAlignment="1">
      <alignment horizontal="right" vertical="top" wrapText="1"/>
    </xf>
    <xf numFmtId="166" fontId="112" fillId="0" borderId="1" xfId="4" applyNumberFormat="1" applyFont="1" applyFill="1" applyBorder="1" applyAlignment="1">
      <alignment horizontal="right" vertical="top" wrapText="1"/>
    </xf>
    <xf numFmtId="166" fontId="112" fillId="0" borderId="1" xfId="3" applyNumberFormat="1" applyFont="1" applyFill="1" applyBorder="1" applyAlignment="1">
      <alignment horizontal="right" vertical="top" wrapText="1"/>
    </xf>
    <xf numFmtId="166" fontId="46" fillId="0" borderId="1" xfId="2" applyNumberFormat="1" applyFont="1" applyFill="1" applyBorder="1" applyAlignment="1">
      <alignment horizontal="right" vertical="top"/>
    </xf>
    <xf numFmtId="166" fontId="46" fillId="0" borderId="1" xfId="0" applyNumberFormat="1" applyFont="1" applyFill="1" applyBorder="1" applyAlignment="1">
      <alignment horizontal="right" vertical="top" wrapText="1"/>
    </xf>
    <xf numFmtId="166" fontId="46" fillId="0" borderId="1" xfId="6" applyNumberFormat="1" applyFont="1" applyFill="1" applyBorder="1" applyAlignment="1">
      <alignment horizontal="right" vertical="top" wrapText="1"/>
    </xf>
    <xf numFmtId="166" fontId="112" fillId="0" borderId="1" xfId="6" applyNumberFormat="1" applyFont="1" applyFill="1" applyBorder="1" applyAlignment="1">
      <alignment horizontal="right" vertical="top" wrapText="1"/>
    </xf>
    <xf numFmtId="166" fontId="46" fillId="0" borderId="1" xfId="1" applyNumberFormat="1" applyFont="1" applyFill="1" applyBorder="1" applyAlignment="1">
      <alignment horizontal="right" vertical="top" wrapText="1"/>
    </xf>
    <xf numFmtId="166" fontId="112" fillId="0" borderId="1" xfId="2" applyNumberFormat="1" applyFont="1" applyFill="1" applyBorder="1" applyAlignment="1">
      <alignment horizontal="left" vertical="center" wrapText="1"/>
    </xf>
    <xf numFmtId="166" fontId="112" fillId="0" borderId="1" xfId="2" applyNumberFormat="1" applyFont="1" applyFill="1" applyBorder="1" applyAlignment="1">
      <alignment horizontal="right" vertical="top" wrapText="1"/>
    </xf>
    <xf numFmtId="166" fontId="112" fillId="0" borderId="1" xfId="1" applyNumberFormat="1" applyFont="1" applyFill="1" applyBorder="1" applyAlignment="1">
      <alignment horizontal="right" vertical="top" wrapText="1"/>
    </xf>
    <xf numFmtId="166" fontId="112" fillId="0" borderId="1" xfId="0" applyNumberFormat="1" applyFont="1" applyFill="1" applyBorder="1" applyAlignment="1">
      <alignment wrapText="1"/>
    </xf>
    <xf numFmtId="166" fontId="112" fillId="0" borderId="1" xfId="2" applyNumberFormat="1" applyFont="1" applyFill="1" applyBorder="1" applyAlignment="1">
      <alignment vertical="center" wrapText="1"/>
    </xf>
    <xf numFmtId="166" fontId="112" fillId="0" borderId="1" xfId="0" applyNumberFormat="1" applyFont="1" applyFill="1" applyBorder="1" applyAlignment="1">
      <alignment horizontal="right" wrapText="1"/>
    </xf>
    <xf numFmtId="166" fontId="19" fillId="0" borderId="1" xfId="0" applyNumberFormat="1" applyFont="1" applyFill="1" applyBorder="1" applyAlignment="1">
      <alignment vertical="center" wrapText="1"/>
    </xf>
    <xf numFmtId="166" fontId="17" fillId="0" borderId="1" xfId="1" applyNumberFormat="1" applyFont="1" applyFill="1" applyBorder="1" applyAlignment="1">
      <alignment horizontal="right" vertical="center" wrapText="1"/>
    </xf>
    <xf numFmtId="166" fontId="112" fillId="0" borderId="0" xfId="0" applyNumberFormat="1" applyFont="1" applyFill="1"/>
    <xf numFmtId="166" fontId="46" fillId="0" borderId="1" xfId="0" applyNumberFormat="1" applyFont="1" applyFill="1" applyBorder="1" applyAlignment="1">
      <alignment horizontal="center" vertical="top" wrapText="1"/>
    </xf>
    <xf numFmtId="166" fontId="46" fillId="0" borderId="1" xfId="0" applyNumberFormat="1" applyFont="1" applyFill="1" applyBorder="1" applyAlignment="1">
      <alignment horizontal="right"/>
    </xf>
    <xf numFmtId="166" fontId="112" fillId="0" borderId="1" xfId="8" applyNumberFormat="1" applyFont="1" applyFill="1" applyBorder="1" applyAlignment="1">
      <alignment horizontal="right" vertical="center" wrapText="1"/>
    </xf>
    <xf numFmtId="166" fontId="112" fillId="0" borderId="0" xfId="0" applyNumberFormat="1" applyFont="1" applyFill="1" applyAlignment="1">
      <alignment horizontal="right" vertical="top"/>
    </xf>
    <xf numFmtId="0" fontId="18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17" xfId="0" applyNumberFormat="1" applyFont="1" applyFill="1" applyBorder="1" applyAlignment="1">
      <alignment horizontal="right" vertical="center" wrapText="1"/>
    </xf>
    <xf numFmtId="2" fontId="2" fillId="4" borderId="18" xfId="0" applyNumberFormat="1" applyFont="1" applyFill="1" applyBorder="1" applyAlignment="1">
      <alignment horizontal="right" vertical="center" wrapText="1"/>
    </xf>
    <xf numFmtId="9" fontId="2" fillId="0" borderId="2" xfId="7" applyFont="1" applyFill="1" applyBorder="1" applyAlignment="1">
      <alignment horizontal="right" vertical="center" wrapText="1"/>
    </xf>
    <xf numFmtId="9" fontId="2" fillId="0" borderId="17" xfId="7" applyFont="1" applyFill="1" applyBorder="1" applyAlignment="1">
      <alignment horizontal="right" vertical="center" wrapText="1"/>
    </xf>
    <xf numFmtId="9" fontId="2" fillId="0" borderId="18" xfId="7" applyFont="1" applyFill="1" applyBorder="1" applyAlignment="1">
      <alignment horizontal="right" vertical="center" wrapText="1"/>
    </xf>
    <xf numFmtId="9" fontId="2" fillId="0" borderId="2" xfId="7" applyFont="1" applyFill="1" applyBorder="1" applyAlignment="1">
      <alignment horizontal="center" vertical="center" wrapText="1"/>
    </xf>
    <xf numFmtId="9" fontId="2" fillId="0" borderId="17" xfId="7" applyFont="1" applyFill="1" applyBorder="1" applyAlignment="1">
      <alignment horizontal="center" vertical="center" wrapText="1"/>
    </xf>
    <xf numFmtId="9" fontId="2" fillId="0" borderId="18" xfId="7" applyFont="1" applyFill="1" applyBorder="1" applyAlignment="1">
      <alignment horizontal="center" vertical="center" wrapText="1"/>
    </xf>
    <xf numFmtId="0" fontId="112" fillId="0" borderId="2" xfId="0" applyFont="1" applyFill="1" applyBorder="1" applyAlignment="1">
      <alignment horizontal="center" vertical="center" wrapText="1"/>
    </xf>
    <xf numFmtId="0" fontId="112" fillId="0" borderId="18" xfId="0" applyFont="1" applyFill="1" applyBorder="1" applyAlignment="1">
      <alignment horizontal="center" vertical="center" wrapText="1"/>
    </xf>
    <xf numFmtId="2" fontId="112" fillId="0" borderId="1" xfId="0" applyNumberFormat="1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166" fontId="46" fillId="0" borderId="1" xfId="0" applyNumberFormat="1" applyFont="1" applyFill="1" applyBorder="1" applyAlignment="1">
      <alignment horizontal="center" vertical="center" wrapText="1"/>
    </xf>
    <xf numFmtId="0" fontId="112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horizontal="center" vertical="center" wrapText="1"/>
    </xf>
    <xf numFmtId="2" fontId="112" fillId="0" borderId="2" xfId="0" applyNumberFormat="1" applyFont="1" applyFill="1" applyBorder="1" applyAlignment="1">
      <alignment horizontal="right" vertical="center" wrapText="1"/>
    </xf>
    <xf numFmtId="2" fontId="112" fillId="0" borderId="17" xfId="0" applyNumberFormat="1" applyFont="1" applyFill="1" applyBorder="1" applyAlignment="1">
      <alignment horizontal="right" vertical="center" wrapText="1"/>
    </xf>
    <xf numFmtId="2" fontId="112" fillId="0" borderId="18" xfId="0" applyNumberFormat="1" applyFont="1" applyFill="1" applyBorder="1" applyAlignment="1">
      <alignment horizontal="right" vertical="center" wrapText="1"/>
    </xf>
    <xf numFmtId="9" fontId="112" fillId="0" borderId="2" xfId="7" applyFont="1" applyFill="1" applyBorder="1" applyAlignment="1">
      <alignment horizontal="right" vertical="center" wrapText="1"/>
    </xf>
    <xf numFmtId="9" fontId="112" fillId="0" borderId="17" xfId="7" applyFont="1" applyFill="1" applyBorder="1" applyAlignment="1">
      <alignment horizontal="right" vertical="center" wrapText="1"/>
    </xf>
    <xf numFmtId="9" fontId="112" fillId="0" borderId="18" xfId="7" applyFont="1" applyFill="1" applyBorder="1" applyAlignment="1">
      <alignment horizontal="right" vertical="center" wrapText="1"/>
    </xf>
    <xf numFmtId="2" fontId="46" fillId="0" borderId="1" xfId="0" applyNumberFormat="1" applyFont="1" applyFill="1" applyBorder="1" applyAlignment="1">
      <alignment horizontal="center" vertical="center" wrapText="1"/>
    </xf>
    <xf numFmtId="0" fontId="112" fillId="0" borderId="2" xfId="0" applyFont="1" applyFill="1" applyBorder="1" applyAlignment="1">
      <alignment horizontal="right" vertical="center" wrapText="1"/>
    </xf>
    <xf numFmtId="0" fontId="112" fillId="0" borderId="17" xfId="0" applyFont="1" applyFill="1" applyBorder="1" applyAlignment="1">
      <alignment horizontal="right" vertical="center" wrapText="1"/>
    </xf>
    <xf numFmtId="0" fontId="112" fillId="0" borderId="18" xfId="0" applyFont="1" applyFill="1" applyBorder="1" applyAlignment="1">
      <alignment horizontal="right" vertical="center" wrapText="1"/>
    </xf>
    <xf numFmtId="9" fontId="112" fillId="0" borderId="2" xfId="7" applyFont="1" applyFill="1" applyBorder="1" applyAlignment="1">
      <alignment horizontal="center" vertical="center" wrapText="1"/>
    </xf>
    <xf numFmtId="9" fontId="112" fillId="0" borderId="17" xfId="7" applyFont="1" applyFill="1" applyBorder="1" applyAlignment="1">
      <alignment horizontal="center" vertical="center" wrapText="1"/>
    </xf>
    <xf numFmtId="9" fontId="112" fillId="0" borderId="18" xfId="7" applyFont="1" applyFill="1" applyBorder="1" applyAlignment="1">
      <alignment horizontal="center" vertical="center" wrapText="1"/>
    </xf>
    <xf numFmtId="0" fontId="112" fillId="0" borderId="17" xfId="0" applyFont="1" applyFill="1" applyBorder="1" applyAlignment="1">
      <alignment horizontal="center" vertical="center" wrapText="1"/>
    </xf>
    <xf numFmtId="0" fontId="112" fillId="0" borderId="2" xfId="2" applyFont="1" applyFill="1" applyBorder="1" applyAlignment="1">
      <alignment horizontal="center" vertical="center" wrapText="1"/>
    </xf>
    <xf numFmtId="0" fontId="112" fillId="0" borderId="17" xfId="2" applyFont="1" applyFill="1" applyBorder="1" applyAlignment="1">
      <alignment horizontal="center" vertical="center" wrapText="1"/>
    </xf>
    <xf numFmtId="0" fontId="112" fillId="0" borderId="18" xfId="2" applyFont="1" applyFill="1" applyBorder="1" applyAlignment="1">
      <alignment horizontal="center" vertical="center" wrapText="1"/>
    </xf>
    <xf numFmtId="0" fontId="112" fillId="0" borderId="2" xfId="2" applyFont="1" applyFill="1" applyBorder="1" applyAlignment="1">
      <alignment horizontal="left" vertical="center" wrapText="1"/>
    </xf>
    <xf numFmtId="0" fontId="112" fillId="0" borderId="17" xfId="2" applyFont="1" applyFill="1" applyBorder="1" applyAlignment="1">
      <alignment horizontal="left" vertical="center" wrapText="1"/>
    </xf>
    <xf numFmtId="0" fontId="112" fillId="0" borderId="18" xfId="2" applyFont="1" applyFill="1" applyBorder="1" applyAlignment="1">
      <alignment horizontal="left" vertical="center" wrapText="1"/>
    </xf>
    <xf numFmtId="2" fontId="112" fillId="0" borderId="0" xfId="0" applyNumberFormat="1" applyFont="1" applyFill="1" applyAlignment="1">
      <alignment horizontal="center"/>
    </xf>
    <xf numFmtId="0" fontId="112" fillId="0" borderId="0" xfId="0" applyFont="1" applyFill="1" applyAlignment="1">
      <alignment horizontal="center"/>
    </xf>
    <xf numFmtId="0" fontId="117" fillId="0" borderId="43" xfId="1640" applyFont="1" applyFill="1" applyBorder="1" applyAlignment="1">
      <alignment horizontal="left" vertical="top" wrapText="1"/>
    </xf>
    <xf numFmtId="0" fontId="117" fillId="0" borderId="44" xfId="1640" applyFont="1" applyFill="1" applyBorder="1" applyAlignment="1">
      <alignment horizontal="left" vertical="top" wrapText="1"/>
    </xf>
    <xf numFmtId="0" fontId="8" fillId="0" borderId="51" xfId="9" applyNumberFormat="1" applyFont="1" applyFill="1" applyBorder="1" applyAlignment="1">
      <alignment horizontal="center" vertical="center" textRotation="90" wrapText="1"/>
    </xf>
    <xf numFmtId="0" fontId="8" fillId="0" borderId="36" xfId="9" applyNumberFormat="1" applyFont="1" applyFill="1" applyBorder="1" applyAlignment="1">
      <alignment horizontal="center" vertical="center" textRotation="90" wrapText="1"/>
    </xf>
    <xf numFmtId="0" fontId="8" fillId="0" borderId="35" xfId="9" applyNumberFormat="1" applyFont="1" applyFill="1" applyBorder="1" applyAlignment="1">
      <alignment horizontal="center" vertical="center" textRotation="90" wrapText="1"/>
    </xf>
    <xf numFmtId="0" fontId="8" fillId="0" borderId="46" xfId="9" applyNumberFormat="1" applyFont="1" applyFill="1" applyBorder="1" applyAlignment="1">
      <alignment horizontal="center" vertical="center" textRotation="90" wrapText="1"/>
    </xf>
    <xf numFmtId="0" fontId="8" fillId="0" borderId="37" xfId="1640" applyFont="1" applyFill="1" applyBorder="1" applyAlignment="1">
      <alignment horizontal="left" vertical="top" wrapText="1"/>
    </xf>
    <xf numFmtId="0" fontId="8" fillId="0" borderId="38" xfId="1640" applyFont="1" applyFill="1" applyBorder="1" applyAlignment="1">
      <alignment horizontal="left" vertical="top" wrapText="1"/>
    </xf>
    <xf numFmtId="0" fontId="8" fillId="0" borderId="40" xfId="1640" applyFont="1" applyFill="1" applyBorder="1" applyAlignment="1">
      <alignment horizontal="left" vertical="top" wrapText="1"/>
    </xf>
    <xf numFmtId="0" fontId="8" fillId="0" borderId="41" xfId="1640" applyFont="1" applyFill="1" applyBorder="1" applyAlignment="1">
      <alignment horizontal="left" vertical="top" wrapText="1"/>
    </xf>
    <xf numFmtId="0" fontId="8" fillId="0" borderId="19" xfId="1640" applyFont="1" applyFill="1" applyBorder="1" applyAlignment="1">
      <alignment horizontal="left" vertical="top" wrapText="1"/>
    </xf>
    <xf numFmtId="0" fontId="8" fillId="0" borderId="20" xfId="1640" applyFont="1" applyFill="1" applyBorder="1" applyAlignment="1">
      <alignment horizontal="left" vertical="top" wrapText="1"/>
    </xf>
    <xf numFmtId="0" fontId="8" fillId="0" borderId="43" xfId="1640" applyFont="1" applyFill="1" applyBorder="1" applyAlignment="1">
      <alignment horizontal="left" vertical="top" wrapText="1"/>
    </xf>
    <xf numFmtId="0" fontId="8" fillId="0" borderId="44" xfId="1640" applyFont="1" applyFill="1" applyBorder="1" applyAlignment="1">
      <alignment horizontal="left" vertical="top" wrapText="1"/>
    </xf>
    <xf numFmtId="0" fontId="117" fillId="0" borderId="19" xfId="1640" applyFont="1" applyFill="1" applyBorder="1" applyAlignment="1">
      <alignment horizontal="left" vertical="top" wrapText="1"/>
    </xf>
    <xf numFmtId="0" fontId="117" fillId="0" borderId="20" xfId="1640" applyFont="1" applyFill="1" applyBorder="1" applyAlignment="1">
      <alignment horizontal="left" vertical="top" wrapText="1"/>
    </xf>
    <xf numFmtId="2" fontId="71" fillId="0" borderId="21" xfId="1639" applyNumberFormat="1" applyFont="1" applyFill="1" applyBorder="1" applyAlignment="1">
      <alignment horizontal="center" vertical="center" wrapText="1"/>
    </xf>
    <xf numFmtId="2" fontId="71" fillId="0" borderId="22" xfId="1639" applyNumberFormat="1" applyFont="1" applyFill="1" applyBorder="1" applyAlignment="1">
      <alignment horizontal="center" vertical="center" wrapText="1"/>
    </xf>
    <xf numFmtId="2" fontId="71" fillId="0" borderId="23" xfId="1639" applyNumberFormat="1" applyFont="1" applyFill="1" applyBorder="1" applyAlignment="1">
      <alignment horizontal="center" vertical="center" wrapText="1"/>
    </xf>
    <xf numFmtId="2" fontId="71" fillId="0" borderId="25" xfId="1639" applyNumberFormat="1" applyFont="1" applyFill="1" applyBorder="1" applyAlignment="1">
      <alignment horizontal="center" vertical="center" wrapText="1"/>
    </xf>
    <xf numFmtId="2" fontId="71" fillId="0" borderId="26" xfId="1639" applyNumberFormat="1" applyFont="1" applyFill="1" applyBorder="1" applyAlignment="1">
      <alignment horizontal="center" vertical="center" wrapText="1"/>
    </xf>
    <xf numFmtId="2" fontId="71" fillId="0" borderId="27" xfId="1639" applyNumberFormat="1" applyFont="1" applyFill="1" applyBorder="1" applyAlignment="1">
      <alignment horizontal="center" vertical="center" wrapText="1"/>
    </xf>
    <xf numFmtId="0" fontId="71" fillId="0" borderId="1" xfId="1639" applyFont="1" applyFill="1" applyBorder="1" applyAlignment="1">
      <alignment horizontal="center" vertical="center"/>
    </xf>
    <xf numFmtId="0" fontId="71" fillId="0" borderId="3" xfId="1639" applyFont="1" applyFill="1" applyBorder="1" applyAlignment="1">
      <alignment horizontal="center" vertical="center"/>
    </xf>
    <xf numFmtId="0" fontId="71" fillId="0" borderId="5" xfId="1639" applyFont="1" applyFill="1" applyBorder="1" applyAlignment="1">
      <alignment horizontal="center" vertical="center"/>
    </xf>
    <xf numFmtId="0" fontId="71" fillId="0" borderId="4" xfId="1639" applyFont="1" applyFill="1" applyBorder="1" applyAlignment="1">
      <alignment horizontal="center" vertical="center"/>
    </xf>
    <xf numFmtId="0" fontId="8" fillId="0" borderId="68" xfId="1639" applyFont="1" applyFill="1" applyBorder="1" applyAlignment="1">
      <alignment horizontal="center"/>
    </xf>
    <xf numFmtId="0" fontId="8" fillId="0" borderId="34" xfId="1639" applyFont="1" applyFill="1" applyBorder="1" applyAlignment="1">
      <alignment horizontal="center"/>
    </xf>
    <xf numFmtId="0" fontId="71" fillId="0" borderId="20" xfId="1639" applyFont="1" applyFill="1" applyBorder="1" applyAlignment="1">
      <alignment horizontal="center" vertical="center"/>
    </xf>
    <xf numFmtId="0" fontId="71" fillId="0" borderId="20" xfId="1639" applyFont="1" applyFill="1" applyBorder="1" applyAlignment="1">
      <alignment horizontal="center" vertical="center" wrapText="1"/>
    </xf>
    <xf numFmtId="0" fontId="71" fillId="0" borderId="1" xfId="1639" applyFont="1" applyFill="1" applyBorder="1" applyAlignment="1">
      <alignment horizontal="center" vertical="center" wrapText="1"/>
    </xf>
    <xf numFmtId="0" fontId="8" fillId="0" borderId="31" xfId="1639" applyFont="1" applyFill="1" applyBorder="1" applyAlignment="1">
      <alignment horizontal="center"/>
    </xf>
    <xf numFmtId="0" fontId="8" fillId="0" borderId="32" xfId="1639" applyFont="1" applyFill="1" applyBorder="1" applyAlignment="1">
      <alignment horizontal="center"/>
    </xf>
    <xf numFmtId="0" fontId="8" fillId="0" borderId="0" xfId="9" applyNumberFormat="1" applyFont="1" applyFill="1" applyBorder="1" applyAlignment="1">
      <alignment horizontal="left" vertical="center" wrapText="1"/>
    </xf>
    <xf numFmtId="0" fontId="71" fillId="0" borderId="19" xfId="1640" applyFont="1" applyFill="1" applyBorder="1" applyAlignment="1">
      <alignment horizontal="center" vertical="center" wrapText="1"/>
    </xf>
    <xf numFmtId="0" fontId="71" fillId="0" borderId="24" xfId="1640" applyFont="1" applyFill="1" applyBorder="1" applyAlignment="1">
      <alignment horizontal="center" vertical="center" wrapText="1"/>
    </xf>
    <xf numFmtId="0" fontId="71" fillId="0" borderId="20" xfId="1640" applyFont="1" applyFill="1" applyBorder="1" applyAlignment="1">
      <alignment horizontal="center" vertical="center" wrapText="1"/>
    </xf>
    <xf numFmtId="0" fontId="71" fillId="0" borderId="1" xfId="1640" applyFont="1" applyFill="1" applyBorder="1" applyAlignment="1">
      <alignment horizontal="center" vertical="center" wrapText="1"/>
    </xf>
    <xf numFmtId="0" fontId="71" fillId="0" borderId="20" xfId="1640" applyFont="1" applyFill="1" applyBorder="1" applyAlignment="1">
      <alignment horizontal="center" vertical="center"/>
    </xf>
    <xf numFmtId="0" fontId="71" fillId="0" borderId="1" xfId="1640" applyFont="1" applyFill="1" applyBorder="1" applyAlignment="1">
      <alignment horizontal="center" vertical="center"/>
    </xf>
    <xf numFmtId="0" fontId="79" fillId="0" borderId="0" xfId="1644" applyFont="1" applyFill="1" applyBorder="1" applyAlignment="1">
      <alignment horizontal="center" vertical="center" wrapText="1" readingOrder="1"/>
    </xf>
    <xf numFmtId="0" fontId="79" fillId="0" borderId="0" xfId="1644" applyFont="1" applyFill="1" applyBorder="1" applyAlignment="1">
      <alignment horizontal="center" vertical="center" readingOrder="1"/>
    </xf>
    <xf numFmtId="0" fontId="80" fillId="0" borderId="2" xfId="1644" applyFont="1" applyFill="1" applyBorder="1" applyAlignment="1">
      <alignment horizontal="center" vertical="center" wrapText="1" readingOrder="1"/>
    </xf>
    <xf numFmtId="0" fontId="80" fillId="0" borderId="17" xfId="1644" applyFont="1" applyFill="1" applyBorder="1" applyAlignment="1">
      <alignment horizontal="center" vertical="center" wrapText="1" readingOrder="1"/>
    </xf>
    <xf numFmtId="0" fontId="80" fillId="0" borderId="18" xfId="1644" applyFont="1" applyFill="1" applyBorder="1" applyAlignment="1">
      <alignment horizontal="center" vertical="center" wrapText="1" readingOrder="1"/>
    </xf>
    <xf numFmtId="0" fontId="85" fillId="0" borderId="0" xfId="0" applyFont="1" applyFill="1" applyAlignment="1">
      <alignment horizontal="left" vertical="center" wrapText="1"/>
    </xf>
    <xf numFmtId="0" fontId="86" fillId="0" borderId="0" xfId="0" applyFont="1" applyFill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8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4" xfId="0" applyFont="1" applyFill="1" applyBorder="1" applyAlignment="1">
      <alignment horizontal="center" vertical="center" wrapText="1"/>
    </xf>
    <xf numFmtId="0" fontId="75" fillId="0" borderId="3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81" fillId="0" borderId="3" xfId="0" applyNumberFormat="1" applyFont="1" applyFill="1" applyBorder="1" applyAlignment="1">
      <alignment horizontal="center" vertical="center" wrapText="1"/>
    </xf>
    <xf numFmtId="2" fontId="81" fillId="0" borderId="5" xfId="0" applyNumberFormat="1" applyFont="1" applyFill="1" applyBorder="1" applyAlignment="1">
      <alignment horizontal="center" vertical="center" wrapText="1"/>
    </xf>
    <xf numFmtId="2" fontId="81" fillId="0" borderId="4" xfId="0" applyNumberFormat="1" applyFont="1" applyFill="1" applyBorder="1" applyAlignment="1">
      <alignment horizontal="center" vertical="center" wrapText="1"/>
    </xf>
    <xf numFmtId="0" fontId="81" fillId="0" borderId="3" xfId="0" applyNumberFormat="1" applyFont="1" applyFill="1" applyBorder="1" applyAlignment="1">
      <alignment horizontal="center" vertical="center" wrapText="1"/>
    </xf>
    <xf numFmtId="0" fontId="81" fillId="0" borderId="5" xfId="0" applyNumberFormat="1" applyFont="1" applyFill="1" applyBorder="1" applyAlignment="1">
      <alignment horizontal="center" vertical="center" wrapText="1"/>
    </xf>
    <xf numFmtId="0" fontId="81" fillId="0" borderId="4" xfId="0" applyNumberFormat="1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75" fillId="0" borderId="3" xfId="4442" applyNumberFormat="1" applyFont="1" applyBorder="1" applyAlignment="1">
      <alignment horizontal="center" vertical="center" wrapText="1"/>
    </xf>
    <xf numFmtId="2" fontId="75" fillId="0" borderId="4" xfId="4442" applyNumberFormat="1" applyFont="1" applyBorder="1" applyAlignment="1">
      <alignment horizontal="center" vertical="center" wrapText="1"/>
    </xf>
    <xf numFmtId="2" fontId="109" fillId="26" borderId="3" xfId="4442" applyNumberFormat="1" applyFont="1" applyFill="1" applyBorder="1" applyAlignment="1">
      <alignment horizontal="center" vertical="center" wrapText="1"/>
    </xf>
    <xf numFmtId="2" fontId="109" fillId="26" borderId="4" xfId="4442" applyNumberFormat="1" applyFont="1" applyFill="1" applyBorder="1" applyAlignment="1">
      <alignment horizontal="center" vertical="center" wrapText="1"/>
    </xf>
    <xf numFmtId="0" fontId="8" fillId="0" borderId="1" xfId="1642" applyFont="1" applyBorder="1" applyAlignment="1">
      <alignment horizontal="center" vertical="center" wrapText="1"/>
    </xf>
    <xf numFmtId="0" fontId="76" fillId="0" borderId="31" xfId="1642" applyFont="1" applyBorder="1" applyAlignment="1">
      <alignment horizontal="center" vertical="center" wrapText="1"/>
    </xf>
    <xf numFmtId="0" fontId="76" fillId="0" borderId="32" xfId="1642" applyFont="1" applyBorder="1" applyAlignment="1">
      <alignment horizontal="center" vertical="center" wrapText="1"/>
    </xf>
    <xf numFmtId="0" fontId="76" fillId="0" borderId="33" xfId="1642" applyFont="1" applyBorder="1" applyAlignment="1">
      <alignment horizontal="center" vertical="center" wrapText="1"/>
    </xf>
    <xf numFmtId="0" fontId="68" fillId="0" borderId="0" xfId="1643" applyFont="1" applyAlignment="1">
      <alignment horizontal="center"/>
    </xf>
    <xf numFmtId="0" fontId="70" fillId="0" borderId="51" xfId="1643" applyFont="1" applyBorder="1" applyAlignment="1">
      <alignment horizontal="center" vertical="center" wrapText="1"/>
    </xf>
    <xf numFmtId="0" fontId="70" fillId="0" borderId="54" xfId="1643" applyFont="1" applyBorder="1" applyAlignment="1">
      <alignment horizontal="center" vertical="center" wrapText="1"/>
    </xf>
    <xf numFmtId="0" fontId="70" fillId="0" borderId="37" xfId="1643" applyFont="1" applyBorder="1" applyAlignment="1">
      <alignment horizontal="center" vertical="center" wrapText="1"/>
    </xf>
    <xf numFmtId="0" fontId="70" fillId="0" borderId="52" xfId="1643" applyFont="1" applyBorder="1" applyAlignment="1">
      <alignment horizontal="center" vertical="center" wrapText="1"/>
    </xf>
    <xf numFmtId="0" fontId="70" fillId="0" borderId="53" xfId="1643" applyFont="1" applyBorder="1" applyAlignment="1">
      <alignment horizontal="center" vertical="center" wrapText="1"/>
    </xf>
    <xf numFmtId="0" fontId="77" fillId="0" borderId="1" xfId="0" applyNumberFormat="1" applyFont="1" applyFill="1" applyBorder="1" applyAlignment="1">
      <alignment horizontal="center" vertical="top" readingOrder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75" fillId="0" borderId="1" xfId="0" applyNumberFormat="1" applyFont="1" applyFill="1" applyBorder="1" applyAlignment="1">
      <alignment horizontal="center" vertical="center"/>
    </xf>
    <xf numFmtId="0" fontId="77" fillId="0" borderId="1" xfId="0" applyNumberFormat="1" applyFont="1" applyFill="1" applyBorder="1" applyAlignment="1">
      <alignment horizontal="center" vertical="center" readingOrder="1"/>
    </xf>
    <xf numFmtId="0" fontId="73" fillId="0" borderId="47" xfId="0" applyNumberFormat="1" applyFont="1" applyFill="1" applyBorder="1" applyAlignment="1">
      <alignment horizontal="left" vertical="center"/>
    </xf>
    <xf numFmtId="0" fontId="75" fillId="0" borderId="48" xfId="0" applyNumberFormat="1" applyFont="1" applyFill="1" applyBorder="1" applyAlignment="1">
      <alignment horizontal="center" vertical="center" wrapText="1"/>
    </xf>
    <xf numFmtId="0" fontId="75" fillId="0" borderId="2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2" fontId="90" fillId="0" borderId="1" xfId="0" applyNumberFormat="1" applyFont="1" applyFill="1" applyBorder="1" applyAlignment="1">
      <alignment horizontal="center" vertical="center" wrapText="1"/>
    </xf>
    <xf numFmtId="2" fontId="90" fillId="0" borderId="3" xfId="0" applyNumberFormat="1" applyFont="1" applyFill="1" applyBorder="1" applyAlignment="1">
      <alignment horizontal="center" vertical="center" wrapText="1"/>
    </xf>
    <xf numFmtId="2" fontId="90" fillId="0" borderId="4" xfId="0" applyNumberFormat="1" applyFont="1" applyFill="1" applyBorder="1" applyAlignment="1">
      <alignment horizontal="center" vertical="center" wrapText="1"/>
    </xf>
    <xf numFmtId="0" fontId="90" fillId="0" borderId="1" xfId="0" applyFont="1" applyFill="1" applyBorder="1" applyAlignment="1">
      <alignment horizontal="center" vertical="center" wrapText="1"/>
    </xf>
    <xf numFmtId="0" fontId="106" fillId="0" borderId="0" xfId="1643" applyFont="1" applyAlignment="1">
      <alignment horizontal="center"/>
    </xf>
    <xf numFmtId="0" fontId="87" fillId="27" borderId="57" xfId="0" applyFont="1" applyFill="1" applyBorder="1" applyAlignment="1">
      <alignment horizontal="center" vertical="center" wrapText="1" readingOrder="1"/>
    </xf>
    <xf numFmtId="0" fontId="87" fillId="27" borderId="61" xfId="0" applyFont="1" applyFill="1" applyBorder="1" applyAlignment="1">
      <alignment horizontal="center" vertical="center" wrapText="1" readingOrder="1"/>
    </xf>
    <xf numFmtId="0" fontId="87" fillId="27" borderId="58" xfId="0" applyFont="1" applyFill="1" applyBorder="1" applyAlignment="1">
      <alignment horizontal="center" vertical="center" wrapText="1" readingOrder="1"/>
    </xf>
    <xf numFmtId="0" fontId="87" fillId="27" borderId="59" xfId="0" applyFont="1" applyFill="1" applyBorder="1" applyAlignment="1">
      <alignment horizontal="center" vertical="center" wrapText="1" readingOrder="1"/>
    </xf>
    <xf numFmtId="0" fontId="87" fillId="27" borderId="60" xfId="0" applyFont="1" applyFill="1" applyBorder="1" applyAlignment="1">
      <alignment horizontal="center" vertical="center" wrapText="1" readingOrder="1"/>
    </xf>
    <xf numFmtId="2" fontId="114" fillId="0" borderId="0" xfId="0" applyNumberFormat="1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2" fontId="114" fillId="0" borderId="2" xfId="0" applyNumberFormat="1" applyFont="1" applyFill="1" applyBorder="1" applyAlignment="1">
      <alignment horizontal="center" vertical="center" wrapText="1"/>
    </xf>
    <xf numFmtId="2" fontId="114" fillId="0" borderId="17" xfId="0" applyNumberFormat="1" applyFont="1" applyFill="1" applyBorder="1" applyAlignment="1">
      <alignment horizontal="center" vertical="center" wrapText="1"/>
    </xf>
    <xf numFmtId="2" fontId="114" fillId="0" borderId="18" xfId="0" applyNumberFormat="1" applyFont="1" applyFill="1" applyBorder="1" applyAlignment="1">
      <alignment horizontal="center" vertical="center" wrapText="1"/>
    </xf>
    <xf numFmtId="9" fontId="114" fillId="0" borderId="2" xfId="7" applyFont="1" applyFill="1" applyBorder="1" applyAlignment="1">
      <alignment horizontal="center" vertical="center" wrapText="1"/>
    </xf>
    <xf numFmtId="9" fontId="114" fillId="0" borderId="17" xfId="7" applyFont="1" applyFill="1" applyBorder="1" applyAlignment="1">
      <alignment horizontal="center" vertical="center" wrapText="1"/>
    </xf>
    <xf numFmtId="9" fontId="114" fillId="0" borderId="18" xfId="7" applyFont="1" applyFill="1" applyBorder="1" applyAlignment="1">
      <alignment horizontal="center" vertical="center" wrapText="1"/>
    </xf>
    <xf numFmtId="0" fontId="114" fillId="0" borderId="2" xfId="0" applyFont="1" applyFill="1" applyBorder="1" applyAlignment="1">
      <alignment horizontal="center" vertical="center" wrapText="1"/>
    </xf>
    <xf numFmtId="0" fontId="114" fillId="0" borderId="17" xfId="0" applyFont="1" applyFill="1" applyBorder="1" applyAlignment="1">
      <alignment horizontal="center" vertical="center" wrapText="1"/>
    </xf>
    <xf numFmtId="0" fontId="114" fillId="0" borderId="18" xfId="0" applyFont="1" applyFill="1" applyBorder="1" applyAlignment="1">
      <alignment horizontal="center" vertical="center" wrapText="1"/>
    </xf>
    <xf numFmtId="166" fontId="115" fillId="0" borderId="1" xfId="0" applyNumberFormat="1" applyFont="1" applyFill="1" applyBorder="1" applyAlignment="1">
      <alignment horizontal="center" vertical="center" wrapText="1"/>
    </xf>
    <xf numFmtId="0" fontId="114" fillId="0" borderId="3" xfId="0" applyFont="1" applyFill="1" applyBorder="1" applyAlignment="1">
      <alignment horizontal="center" vertical="center" wrapText="1"/>
    </xf>
    <xf numFmtId="0" fontId="114" fillId="0" borderId="2" xfId="2" applyFont="1" applyFill="1" applyBorder="1" applyAlignment="1">
      <alignment horizontal="center" vertical="center" wrapText="1"/>
    </xf>
    <xf numFmtId="0" fontId="114" fillId="0" borderId="17" xfId="2" applyFont="1" applyFill="1" applyBorder="1" applyAlignment="1">
      <alignment horizontal="center" vertical="center" wrapText="1"/>
    </xf>
    <xf numFmtId="0" fontId="114" fillId="0" borderId="18" xfId="2" applyFont="1" applyFill="1" applyBorder="1" applyAlignment="1">
      <alignment horizontal="center" vertical="center" wrapText="1"/>
    </xf>
    <xf numFmtId="0" fontId="114" fillId="0" borderId="2" xfId="2" applyFont="1" applyFill="1" applyBorder="1" applyAlignment="1">
      <alignment horizontal="left" vertical="center" wrapText="1"/>
    </xf>
    <xf numFmtId="0" fontId="114" fillId="0" borderId="17" xfId="2" applyFont="1" applyFill="1" applyBorder="1" applyAlignment="1">
      <alignment horizontal="left" vertical="center" wrapText="1"/>
    </xf>
    <xf numFmtId="0" fontId="114" fillId="0" borderId="18" xfId="2" applyFont="1" applyFill="1" applyBorder="1" applyAlignment="1">
      <alignment horizontal="left" vertical="center" wrapText="1"/>
    </xf>
    <xf numFmtId="0" fontId="115" fillId="0" borderId="1" xfId="0" applyFont="1" applyFill="1" applyBorder="1" applyAlignment="1">
      <alignment horizontal="center" vertical="center" wrapText="1"/>
    </xf>
    <xf numFmtId="0" fontId="114" fillId="0" borderId="1" xfId="0" applyFont="1" applyFill="1" applyBorder="1" applyAlignment="1">
      <alignment horizontal="center" vertical="center" wrapText="1"/>
    </xf>
    <xf numFmtId="2" fontId="114" fillId="0" borderId="1" xfId="0" applyNumberFormat="1" applyFont="1" applyFill="1" applyBorder="1" applyAlignment="1">
      <alignment horizontal="center" vertical="top" wrapText="1"/>
    </xf>
    <xf numFmtId="0" fontId="115" fillId="0" borderId="1" xfId="0" applyFont="1" applyFill="1" applyBorder="1" applyAlignment="1">
      <alignment horizontal="center" vertical="top" wrapText="1"/>
    </xf>
    <xf numFmtId="0" fontId="115" fillId="0" borderId="3" xfId="0" applyFont="1" applyFill="1" applyBorder="1" applyAlignment="1">
      <alignment horizontal="center" vertical="center" wrapText="1"/>
    </xf>
    <xf numFmtId="2" fontId="115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18" fillId="5" borderId="5" xfId="0" applyFont="1" applyFill="1" applyBorder="1" applyAlignment="1">
      <alignment horizontal="center" vertical="top" wrapText="1"/>
    </xf>
    <xf numFmtId="0" fontId="120" fillId="5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wrapText="1"/>
    </xf>
    <xf numFmtId="0" fontId="17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2" fontId="17" fillId="0" borderId="1" xfId="1" applyNumberFormat="1" applyFont="1" applyFill="1" applyBorder="1" applyAlignment="1">
      <alignment horizontal="center" vertical="center" wrapText="1"/>
    </xf>
    <xf numFmtId="9" fontId="17" fillId="0" borderId="1" xfId="7" applyFont="1" applyFill="1" applyBorder="1" applyAlignment="1">
      <alignment vertical="center" wrapText="1"/>
    </xf>
    <xf numFmtId="0" fontId="17" fillId="0" borderId="1" xfId="1" applyFont="1" applyFill="1" applyBorder="1" applyAlignment="1">
      <alignment wrapText="1"/>
    </xf>
    <xf numFmtId="0" fontId="18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wrapText="1"/>
    </xf>
    <xf numFmtId="0" fontId="18" fillId="3" borderId="1" xfId="1" applyFont="1" applyFill="1" applyBorder="1" applyAlignment="1">
      <alignment vertical="center" wrapText="1"/>
    </xf>
    <xf numFmtId="0" fontId="18" fillId="3" borderId="1" xfId="1" applyFont="1" applyFill="1" applyBorder="1" applyAlignment="1">
      <alignment horizontal="center" vertical="center" wrapText="1"/>
    </xf>
    <xf numFmtId="2" fontId="18" fillId="3" borderId="1" xfId="1" applyNumberFormat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wrapText="1"/>
    </xf>
    <xf numFmtId="0" fontId="18" fillId="0" borderId="1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wrapText="1"/>
    </xf>
    <xf numFmtId="0" fontId="18" fillId="0" borderId="1" xfId="2" applyFont="1" applyFill="1" applyBorder="1" applyAlignment="1">
      <alignment horizontal="right" vertical="center" wrapText="1"/>
    </xf>
    <xf numFmtId="0" fontId="17" fillId="0" borderId="1" xfId="4" applyFont="1" applyFill="1" applyBorder="1" applyAlignment="1">
      <alignment vertical="center" wrapText="1"/>
    </xf>
    <xf numFmtId="0" fontId="17" fillId="0" borderId="1" xfId="4" applyFont="1" applyFill="1" applyBorder="1" applyAlignment="1">
      <alignment horizontal="center" vertical="center" wrapText="1"/>
    </xf>
    <xf numFmtId="2" fontId="17" fillId="0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wrapText="1"/>
    </xf>
    <xf numFmtId="0" fontId="17" fillId="0" borderId="1" xfId="3" applyFont="1" applyFill="1" applyBorder="1" applyAlignment="1">
      <alignment vertical="center" wrapText="1"/>
    </xf>
    <xf numFmtId="0" fontId="17" fillId="0" borderId="1" xfId="3" applyFont="1" applyFill="1" applyBorder="1" applyAlignment="1">
      <alignment horizontal="center" vertical="center" wrapText="1"/>
    </xf>
    <xf numFmtId="2" fontId="17" fillId="0" borderId="1" xfId="3" applyNumberFormat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wrapText="1"/>
    </xf>
    <xf numFmtId="0" fontId="18" fillId="0" borderId="1" xfId="2" applyFont="1" applyFill="1" applyBorder="1" applyAlignment="1">
      <alignment horizontal="right" vertical="center"/>
    </xf>
    <xf numFmtId="0" fontId="18" fillId="0" borderId="1" xfId="2" applyFont="1" applyFill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18" fillId="0" borderId="1" xfId="6" applyFont="1" applyFill="1" applyBorder="1" applyAlignment="1">
      <alignment horizontal="left" vertical="center" wrapText="1"/>
    </xf>
    <xf numFmtId="0" fontId="18" fillId="0" borderId="1" xfId="6" applyFont="1" applyFill="1" applyBorder="1" applyAlignment="1">
      <alignment horizontal="center" vertical="center" wrapText="1"/>
    </xf>
    <xf numFmtId="2" fontId="18" fillId="0" borderId="1" xfId="6" applyNumberFormat="1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left" wrapText="1"/>
    </xf>
    <xf numFmtId="0" fontId="17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wrapText="1"/>
    </xf>
    <xf numFmtId="0" fontId="18" fillId="0" borderId="1" xfId="6" applyFont="1" applyFill="1" applyBorder="1" applyAlignment="1">
      <alignment horizontal="right" vertical="center" wrapText="1"/>
    </xf>
    <xf numFmtId="0" fontId="18" fillId="0" borderId="1" xfId="6" applyFont="1" applyFill="1" applyBorder="1" applyAlignment="1">
      <alignment vertical="center" wrapText="1"/>
    </xf>
    <xf numFmtId="0" fontId="18" fillId="0" borderId="1" xfId="6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top" wrapText="1"/>
    </xf>
    <xf numFmtId="0" fontId="20" fillId="0" borderId="1" xfId="4" applyFont="1" applyFill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vertical="center" wrapText="1"/>
    </xf>
    <xf numFmtId="0" fontId="20" fillId="0" borderId="1" xfId="4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23" fillId="0" borderId="0" xfId="0" applyFont="1" applyAlignment="1">
      <alignment horizontal="center"/>
    </xf>
    <xf numFmtId="1" fontId="17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right" vertical="center" wrapText="1"/>
    </xf>
    <xf numFmtId="2" fontId="17" fillId="0" borderId="1" xfId="0" applyNumberFormat="1" applyFont="1" applyFill="1" applyBorder="1" applyAlignment="1">
      <alignment horizontal="right" vertical="center" wrapText="1"/>
    </xf>
    <xf numFmtId="167" fontId="22" fillId="5" borderId="1" xfId="0" applyNumberFormat="1" applyFont="1" applyFill="1" applyBorder="1" applyAlignment="1">
      <alignment horizontal="right" wrapText="1"/>
    </xf>
    <xf numFmtId="9" fontId="17" fillId="0" borderId="1" xfId="7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right" vertical="center" wrapText="1"/>
    </xf>
    <xf numFmtId="2" fontId="17" fillId="0" borderId="1" xfId="2" applyNumberFormat="1" applyFont="1" applyFill="1" applyBorder="1" applyAlignment="1">
      <alignment horizontal="right" vertical="center" wrapText="1"/>
    </xf>
    <xf numFmtId="9" fontId="18" fillId="0" borderId="1" xfId="7" applyFont="1" applyFill="1" applyBorder="1" applyAlignment="1">
      <alignment horizontal="right" vertical="center" wrapText="1"/>
    </xf>
    <xf numFmtId="2" fontId="18" fillId="0" borderId="1" xfId="2" applyNumberFormat="1" applyFont="1" applyFill="1" applyBorder="1" applyAlignment="1">
      <alignment horizontal="right" vertical="center" wrapText="1"/>
    </xf>
    <xf numFmtId="2" fontId="121" fillId="0" borderId="1" xfId="0" applyNumberFormat="1" applyFont="1" applyFill="1" applyBorder="1" applyAlignment="1">
      <alignment horizontal="right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2" fontId="17" fillId="4" borderId="1" xfId="0" applyNumberFormat="1" applyFont="1" applyFill="1" applyBorder="1" applyAlignment="1">
      <alignment horizontal="right" vertical="center" wrapText="1"/>
    </xf>
    <xf numFmtId="168" fontId="17" fillId="4" borderId="1" xfId="0" applyNumberFormat="1" applyFont="1" applyFill="1" applyBorder="1" applyAlignment="1">
      <alignment horizontal="right"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168" fontId="17" fillId="0" borderId="1" xfId="0" applyNumberFormat="1" applyFont="1" applyFill="1" applyBorder="1" applyAlignment="1">
      <alignment horizontal="right" vertical="center" wrapText="1"/>
    </xf>
    <xf numFmtId="168" fontId="20" fillId="5" borderId="1" xfId="0" applyNumberFormat="1" applyFont="1" applyFill="1" applyBorder="1" applyAlignment="1">
      <alignment horizontal="right" wrapText="1"/>
    </xf>
    <xf numFmtId="2" fontId="20" fillId="5" borderId="1" xfId="4" applyNumberFormat="1" applyFont="1" applyFill="1" applyBorder="1" applyAlignment="1">
      <alignment horizontal="right" vertical="center" wrapText="1"/>
    </xf>
    <xf numFmtId="1" fontId="20" fillId="5" borderId="1" xfId="4" applyNumberFormat="1" applyFont="1" applyFill="1" applyBorder="1" applyAlignment="1">
      <alignment horizontal="right" vertical="center" wrapText="1"/>
    </xf>
    <xf numFmtId="1" fontId="20" fillId="5" borderId="2" xfId="4" applyNumberFormat="1" applyFont="1" applyFill="1" applyBorder="1" applyAlignment="1">
      <alignment horizontal="right" vertical="center" wrapText="1"/>
    </xf>
    <xf numFmtId="2" fontId="20" fillId="5" borderId="2" xfId="4" applyNumberFormat="1" applyFont="1" applyFill="1" applyBorder="1" applyAlignment="1">
      <alignment horizontal="right" vertical="center" wrapText="1"/>
    </xf>
    <xf numFmtId="2" fontId="17" fillId="0" borderId="1" xfId="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right" vertical="center" wrapText="1"/>
    </xf>
    <xf numFmtId="2" fontId="22" fillId="0" borderId="1" xfId="0" applyNumberFormat="1" applyFont="1" applyFill="1" applyBorder="1" applyAlignment="1">
      <alignment horizontal="right" vertical="center" wrapText="1"/>
    </xf>
    <xf numFmtId="0" fontId="20" fillId="4" borderId="1" xfId="2" applyFont="1" applyFill="1" applyBorder="1" applyAlignment="1">
      <alignment horizontal="left" vertical="center" wrapText="1"/>
    </xf>
    <xf numFmtId="0" fontId="20" fillId="4" borderId="1" xfId="2" applyFont="1" applyFill="1" applyBorder="1" applyAlignment="1">
      <alignment horizontal="right" vertical="center" wrapText="1"/>
    </xf>
    <xf numFmtId="2" fontId="20" fillId="4" borderId="1" xfId="2" applyNumberFormat="1" applyFont="1" applyFill="1" applyBorder="1" applyAlignment="1">
      <alignment horizontal="right" vertical="center" wrapText="1"/>
    </xf>
    <xf numFmtId="0" fontId="20" fillId="0" borderId="1" xfId="2" applyFont="1" applyFill="1" applyBorder="1" applyAlignment="1">
      <alignment horizontal="left" wrapText="1"/>
    </xf>
    <xf numFmtId="0" fontId="20" fillId="0" borderId="1" xfId="2" applyFont="1" applyFill="1" applyBorder="1" applyAlignment="1">
      <alignment horizontal="right" vertical="center" wrapText="1"/>
    </xf>
    <xf numFmtId="2" fontId="20" fillId="0" borderId="1" xfId="2" applyNumberFormat="1" applyFont="1" applyFill="1" applyBorder="1" applyAlignment="1">
      <alignment horizontal="right" vertical="center" wrapText="1"/>
    </xf>
    <xf numFmtId="2" fontId="20" fillId="4" borderId="1" xfId="2" applyNumberFormat="1" applyFont="1" applyFill="1" applyBorder="1" applyAlignment="1">
      <alignment horizontal="left" vertical="center" wrapText="1"/>
    </xf>
    <xf numFmtId="2" fontId="17" fillId="40" borderId="1" xfId="0" applyNumberFormat="1" applyFont="1" applyFill="1" applyBorder="1" applyAlignment="1">
      <alignment horizontal="center" vertical="center" wrapText="1"/>
    </xf>
    <xf numFmtId="0" fontId="20" fillId="40" borderId="1" xfId="0" applyFont="1" applyFill="1" applyBorder="1" applyAlignment="1">
      <alignment horizontal="left" vertical="center" wrapText="1"/>
    </xf>
    <xf numFmtId="0" fontId="20" fillId="40" borderId="1" xfId="0" applyFont="1" applyFill="1" applyBorder="1" applyAlignment="1">
      <alignment horizontal="right" vertical="center" wrapText="1"/>
    </xf>
    <xf numFmtId="2" fontId="20" fillId="40" borderId="1" xfId="0" applyNumberFormat="1" applyFont="1" applyFill="1" applyBorder="1" applyAlignment="1">
      <alignment horizontal="right" vertical="center" wrapText="1"/>
    </xf>
    <xf numFmtId="9" fontId="17" fillId="40" borderId="1" xfId="7" applyFont="1" applyFill="1" applyBorder="1" applyAlignment="1">
      <alignment horizontal="right" vertical="center" wrapText="1"/>
    </xf>
    <xf numFmtId="2" fontId="20" fillId="40" borderId="1" xfId="0" applyNumberFormat="1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right" vertical="center" wrapText="1"/>
    </xf>
    <xf numFmtId="2" fontId="20" fillId="4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wrapText="1"/>
    </xf>
    <xf numFmtId="0" fontId="20" fillId="0" borderId="1" xfId="2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right" vertical="center" wrapText="1"/>
    </xf>
    <xf numFmtId="2" fontId="22" fillId="0" borderId="1" xfId="1" applyNumberFormat="1" applyFont="1" applyFill="1" applyBorder="1" applyAlignment="1">
      <alignment horizontal="right" vertical="center" wrapText="1"/>
    </xf>
    <xf numFmtId="0" fontId="17" fillId="40" borderId="1" xfId="0" applyFont="1" applyFill="1" applyBorder="1" applyAlignment="1">
      <alignment horizontal="left" vertical="center" wrapText="1"/>
    </xf>
    <xf numFmtId="0" fontId="17" fillId="40" borderId="1" xfId="0" applyFont="1" applyFill="1" applyBorder="1" applyAlignment="1">
      <alignment horizontal="right" vertical="center" wrapText="1"/>
    </xf>
    <xf numFmtId="2" fontId="17" fillId="40" borderId="1" xfId="0" applyNumberFormat="1" applyFont="1" applyFill="1" applyBorder="1" applyAlignment="1">
      <alignment horizontal="right" vertical="center" wrapText="1"/>
    </xf>
    <xf numFmtId="0" fontId="17" fillId="40" borderId="1" xfId="2" applyFont="1" applyFill="1" applyBorder="1" applyAlignment="1">
      <alignment horizontal="right" vertical="center" wrapText="1"/>
    </xf>
    <xf numFmtId="2" fontId="17" fillId="40" borderId="1" xfId="2" applyNumberFormat="1" applyFont="1" applyFill="1" applyBorder="1" applyAlignment="1">
      <alignment horizontal="right" vertical="center" wrapText="1"/>
    </xf>
    <xf numFmtId="0" fontId="20" fillId="40" borderId="1" xfId="2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right" vertical="center" wrapText="1"/>
    </xf>
    <xf numFmtId="2" fontId="17" fillId="0" borderId="1" xfId="1" applyNumberFormat="1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horizontal="right" vertical="center" wrapText="1"/>
    </xf>
    <xf numFmtId="2" fontId="18" fillId="0" borderId="1" xfId="1" applyNumberFormat="1" applyFont="1" applyFill="1" applyBorder="1" applyAlignment="1">
      <alignment horizontal="right" vertical="center" wrapText="1"/>
    </xf>
    <xf numFmtId="1" fontId="17" fillId="0" borderId="1" xfId="2" applyNumberFormat="1" applyFont="1" applyFill="1" applyBorder="1" applyAlignment="1">
      <alignment horizontal="right" vertical="center" wrapText="1"/>
    </xf>
    <xf numFmtId="0" fontId="122" fillId="0" borderId="1" xfId="0" applyFont="1" applyFill="1" applyBorder="1" applyAlignment="1">
      <alignment horizontal="left" vertical="center" wrapText="1"/>
    </xf>
    <xf numFmtId="1" fontId="20" fillId="0" borderId="1" xfId="2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left" wrapText="1"/>
    </xf>
    <xf numFmtId="0" fontId="17" fillId="0" borderId="1" xfId="2" applyFont="1" applyFill="1" applyBorder="1" applyAlignment="1">
      <alignment horizontal="left" vertical="top" wrapText="1"/>
    </xf>
    <xf numFmtId="2" fontId="124" fillId="5" borderId="1" xfId="0" applyNumberFormat="1" applyFont="1" applyFill="1" applyBorder="1" applyAlignment="1">
      <alignment horizontal="right" wrapText="1"/>
    </xf>
    <xf numFmtId="1" fontId="17" fillId="0" borderId="1" xfId="0" applyNumberFormat="1" applyFont="1" applyFill="1" applyBorder="1" applyAlignment="1">
      <alignment horizontal="right" vertical="center" wrapText="1"/>
    </xf>
    <xf numFmtId="2" fontId="17" fillId="0" borderId="1" xfId="5" applyNumberFormat="1" applyFont="1" applyFill="1" applyBorder="1" applyAlignment="1" applyProtection="1">
      <alignment horizontal="center" vertical="center" wrapText="1"/>
    </xf>
    <xf numFmtId="166" fontId="20" fillId="5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horizontal="right" vertical="center" wrapText="1"/>
    </xf>
    <xf numFmtId="1" fontId="17" fillId="4" borderId="1" xfId="0" applyNumberFormat="1" applyFont="1" applyFill="1" applyBorder="1" applyAlignment="1">
      <alignment horizontal="right" vertical="center" wrapText="1"/>
    </xf>
    <xf numFmtId="0" fontId="17" fillId="4" borderId="1" xfId="1" applyFont="1" applyFill="1" applyBorder="1" applyAlignment="1">
      <alignment horizontal="right" vertical="center" wrapText="1"/>
    </xf>
    <xf numFmtId="167" fontId="122" fillId="40" borderId="1" xfId="0" applyNumberFormat="1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right" vertical="center" wrapText="1"/>
    </xf>
    <xf numFmtId="2" fontId="17" fillId="4" borderId="2" xfId="0" applyNumberFormat="1" applyFont="1" applyFill="1" applyBorder="1" applyAlignment="1">
      <alignment horizontal="right" vertical="center" wrapText="1"/>
    </xf>
    <xf numFmtId="9" fontId="17" fillId="0" borderId="2" xfId="7" applyFont="1" applyFill="1" applyBorder="1" applyAlignment="1">
      <alignment horizontal="center" vertical="center" wrapText="1"/>
    </xf>
    <xf numFmtId="9" fontId="17" fillId="0" borderId="2" xfId="7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horizontal="right" vertical="center" wrapText="1"/>
    </xf>
    <xf numFmtId="2" fontId="17" fillId="4" borderId="17" xfId="0" applyNumberFormat="1" applyFont="1" applyFill="1" applyBorder="1" applyAlignment="1">
      <alignment horizontal="right" vertical="center" wrapText="1"/>
    </xf>
    <xf numFmtId="9" fontId="17" fillId="0" borderId="17" xfId="7" applyFont="1" applyFill="1" applyBorder="1" applyAlignment="1">
      <alignment horizontal="center" vertical="center" wrapText="1"/>
    </xf>
    <xf numFmtId="9" fontId="17" fillId="0" borderId="17" xfId="7" applyFont="1" applyFill="1" applyBorder="1" applyAlignment="1">
      <alignment horizontal="right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right" vertical="center" wrapText="1"/>
    </xf>
    <xf numFmtId="2" fontId="17" fillId="4" borderId="18" xfId="0" applyNumberFormat="1" applyFont="1" applyFill="1" applyBorder="1" applyAlignment="1">
      <alignment horizontal="right" vertical="center" wrapText="1"/>
    </xf>
    <xf numFmtId="9" fontId="17" fillId="0" borderId="18" xfId="7" applyFont="1" applyFill="1" applyBorder="1" applyAlignment="1">
      <alignment horizontal="center" vertical="center" wrapText="1"/>
    </xf>
    <xf numFmtId="9" fontId="17" fillId="0" borderId="18" xfId="7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4" borderId="1" xfId="4" applyNumberFormat="1" applyFont="1" applyFill="1" applyBorder="1" applyAlignment="1">
      <alignment horizontal="center" vertical="center" wrapText="1"/>
    </xf>
    <xf numFmtId="0" fontId="17" fillId="4" borderId="1" xfId="6" applyFont="1" applyFill="1" applyBorder="1" applyAlignment="1">
      <alignment vertical="center" wrapText="1"/>
    </xf>
    <xf numFmtId="0" fontId="17" fillId="4" borderId="1" xfId="6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0" fontId="17" fillId="4" borderId="1" xfId="6" applyFont="1" applyFill="1" applyBorder="1" applyAlignment="1">
      <alignment wrapText="1"/>
    </xf>
  </cellXfs>
  <cellStyles count="5619">
    <cellStyle name="??                          " xfId="14"/>
    <cellStyle name="??                           2" xfId="1646"/>
    <cellStyle name="???? [0.00]_PRODUCT DETAIL Q1" xfId="15"/>
    <cellStyle name="????_PRODUCT DETAIL Q1" xfId="16"/>
    <cellStyle name="???_HOBONG" xfId="17"/>
    <cellStyle name="??_(????)??????" xfId="18"/>
    <cellStyle name="•W?€_G7ATD" xfId="19"/>
    <cellStyle name="•W€_G7ATD" xfId="20"/>
    <cellStyle name="20% - Accent1 10" xfId="21"/>
    <cellStyle name="20% - Accent1 10 2" xfId="1647"/>
    <cellStyle name="20% - Accent1 10 3" xfId="1648"/>
    <cellStyle name="20% - Accent1 11" xfId="22"/>
    <cellStyle name="20% - Accent1 11 2" xfId="1649"/>
    <cellStyle name="20% - Accent1 11 3" xfId="1650"/>
    <cellStyle name="20% - Accent1 12" xfId="23"/>
    <cellStyle name="20% - Accent1 12 2" xfId="1651"/>
    <cellStyle name="20% - Accent1 12 3" xfId="1652"/>
    <cellStyle name="20% - Accent1 13" xfId="24"/>
    <cellStyle name="20% - Accent1 13 2" xfId="1653"/>
    <cellStyle name="20% - Accent1 13 3" xfId="1654"/>
    <cellStyle name="20% - Accent1 14" xfId="25"/>
    <cellStyle name="20% - Accent1 14 2" xfId="1655"/>
    <cellStyle name="20% - Accent1 14 3" xfId="1656"/>
    <cellStyle name="20% - Accent1 15" xfId="26"/>
    <cellStyle name="20% - Accent1 15 2" xfId="1657"/>
    <cellStyle name="20% - Accent1 15 3" xfId="1658"/>
    <cellStyle name="20% - Accent1 16" xfId="27"/>
    <cellStyle name="20% - Accent1 16 2" xfId="1659"/>
    <cellStyle name="20% - Accent1 16 3" xfId="1660"/>
    <cellStyle name="20% - Accent1 17" xfId="28"/>
    <cellStyle name="20% - Accent1 17 2" xfId="1661"/>
    <cellStyle name="20% - Accent1 17 3" xfId="1662"/>
    <cellStyle name="20% - Accent1 18" xfId="29"/>
    <cellStyle name="20% - Accent1 18 2" xfId="1663"/>
    <cellStyle name="20% - Accent1 18 3" xfId="1664"/>
    <cellStyle name="20% - Accent1 19" xfId="30"/>
    <cellStyle name="20% - Accent1 19 2" xfId="1665"/>
    <cellStyle name="20% - Accent1 19 3" xfId="1666"/>
    <cellStyle name="20% - Accent1 2" xfId="31"/>
    <cellStyle name="20% - Accent1 2 2" xfId="1667"/>
    <cellStyle name="20% - Accent1 2 3" xfId="1668"/>
    <cellStyle name="20% - Accent1 20" xfId="32"/>
    <cellStyle name="20% - Accent1 20 2" xfId="1669"/>
    <cellStyle name="20% - Accent1 20 3" xfId="1670"/>
    <cellStyle name="20% - Accent1 21" xfId="33"/>
    <cellStyle name="20% - Accent1 21 2" xfId="1671"/>
    <cellStyle name="20% - Accent1 21 3" xfId="1672"/>
    <cellStyle name="20% - Accent1 22" xfId="34"/>
    <cellStyle name="20% - Accent1 22 2" xfId="1673"/>
    <cellStyle name="20% - Accent1 22 3" xfId="1674"/>
    <cellStyle name="20% - Accent1 23" xfId="35"/>
    <cellStyle name="20% - Accent1 23 2" xfId="1675"/>
    <cellStyle name="20% - Accent1 23 3" xfId="1676"/>
    <cellStyle name="20% - Accent1 24" xfId="36"/>
    <cellStyle name="20% - Accent1 24 2" xfId="1677"/>
    <cellStyle name="20% - Accent1 24 3" xfId="1678"/>
    <cellStyle name="20% - Accent1 25" xfId="37"/>
    <cellStyle name="20% - Accent1 25 2" xfId="1679"/>
    <cellStyle name="20% - Accent1 25 3" xfId="1680"/>
    <cellStyle name="20% - Accent1 26" xfId="38"/>
    <cellStyle name="20% - Accent1 26 2" xfId="1681"/>
    <cellStyle name="20% - Accent1 26 3" xfId="1682"/>
    <cellStyle name="20% - Accent1 27" xfId="39"/>
    <cellStyle name="20% - Accent1 27 2" xfId="1683"/>
    <cellStyle name="20% - Accent1 27 3" xfId="1684"/>
    <cellStyle name="20% - Accent1 28" xfId="40"/>
    <cellStyle name="20% - Accent1 28 2" xfId="1685"/>
    <cellStyle name="20% - Accent1 28 3" xfId="1686"/>
    <cellStyle name="20% - Accent1 29" xfId="41"/>
    <cellStyle name="20% - Accent1 29 2" xfId="1687"/>
    <cellStyle name="20% - Accent1 29 3" xfId="1688"/>
    <cellStyle name="20% - Accent1 3" xfId="42"/>
    <cellStyle name="20% - Accent1 3 2" xfId="1689"/>
    <cellStyle name="20% - Accent1 3 3" xfId="1690"/>
    <cellStyle name="20% - Accent1 30" xfId="43"/>
    <cellStyle name="20% - Accent1 30 2" xfId="1691"/>
    <cellStyle name="20% - Accent1 30 3" xfId="1692"/>
    <cellStyle name="20% - Accent1 31" xfId="44"/>
    <cellStyle name="20% - Accent1 31 2" xfId="1693"/>
    <cellStyle name="20% - Accent1 31 3" xfId="1694"/>
    <cellStyle name="20% - Accent1 32" xfId="1695"/>
    <cellStyle name="20% - Accent1 4" xfId="45"/>
    <cellStyle name="20% - Accent1 4 2" xfId="1696"/>
    <cellStyle name="20% - Accent1 4 3" xfId="1697"/>
    <cellStyle name="20% - Accent1 5" xfId="46"/>
    <cellStyle name="20% - Accent1 5 2" xfId="1698"/>
    <cellStyle name="20% - Accent1 5 3" xfId="1699"/>
    <cellStyle name="20% - Accent1 6" xfId="47"/>
    <cellStyle name="20% - Accent1 6 2" xfId="1700"/>
    <cellStyle name="20% - Accent1 6 3" xfId="1701"/>
    <cellStyle name="20% - Accent1 7" xfId="48"/>
    <cellStyle name="20% - Accent1 7 2" xfId="1702"/>
    <cellStyle name="20% - Accent1 7 3" xfId="1703"/>
    <cellStyle name="20% - Accent1 8" xfId="49"/>
    <cellStyle name="20% - Accent1 8 2" xfId="1704"/>
    <cellStyle name="20% - Accent1 8 3" xfId="1705"/>
    <cellStyle name="20% - Accent1 9" xfId="50"/>
    <cellStyle name="20% - Accent1 9 2" xfId="1706"/>
    <cellStyle name="20% - Accent1 9 3" xfId="1707"/>
    <cellStyle name="20% - Accent2 10" xfId="51"/>
    <cellStyle name="20% - Accent2 10 2" xfId="1708"/>
    <cellStyle name="20% - Accent2 11" xfId="52"/>
    <cellStyle name="20% - Accent2 11 2" xfId="1709"/>
    <cellStyle name="20% - Accent2 12" xfId="53"/>
    <cellStyle name="20% - Accent2 12 2" xfId="1710"/>
    <cellStyle name="20% - Accent2 13" xfId="54"/>
    <cellStyle name="20% - Accent2 13 2" xfId="1711"/>
    <cellStyle name="20% - Accent2 14" xfId="55"/>
    <cellStyle name="20% - Accent2 14 2" xfId="1712"/>
    <cellStyle name="20% - Accent2 15" xfId="56"/>
    <cellStyle name="20% - Accent2 15 2" xfId="1713"/>
    <cellStyle name="20% - Accent2 16" xfId="57"/>
    <cellStyle name="20% - Accent2 16 2" xfId="1714"/>
    <cellStyle name="20% - Accent2 17" xfId="58"/>
    <cellStyle name="20% - Accent2 17 2" xfId="1715"/>
    <cellStyle name="20% - Accent2 18" xfId="59"/>
    <cellStyle name="20% - Accent2 18 2" xfId="1716"/>
    <cellStyle name="20% - Accent2 19" xfId="60"/>
    <cellStyle name="20% - Accent2 19 2" xfId="1717"/>
    <cellStyle name="20% - Accent2 2" xfId="61"/>
    <cellStyle name="20% - Accent2 2 2" xfId="1718"/>
    <cellStyle name="20% - Accent2 20" xfId="62"/>
    <cellStyle name="20% - Accent2 20 2" xfId="1719"/>
    <cellStyle name="20% - Accent2 21" xfId="63"/>
    <cellStyle name="20% - Accent2 21 2" xfId="1720"/>
    <cellStyle name="20% - Accent2 22" xfId="64"/>
    <cellStyle name="20% - Accent2 22 2" xfId="1721"/>
    <cellStyle name="20% - Accent2 23" xfId="65"/>
    <cellStyle name="20% - Accent2 23 2" xfId="1722"/>
    <cellStyle name="20% - Accent2 24" xfId="66"/>
    <cellStyle name="20% - Accent2 24 2" xfId="1723"/>
    <cellStyle name="20% - Accent2 25" xfId="67"/>
    <cellStyle name="20% - Accent2 25 2" xfId="1724"/>
    <cellStyle name="20% - Accent2 26" xfId="68"/>
    <cellStyle name="20% - Accent2 26 2" xfId="1725"/>
    <cellStyle name="20% - Accent2 27" xfId="69"/>
    <cellStyle name="20% - Accent2 27 2" xfId="1726"/>
    <cellStyle name="20% - Accent2 28" xfId="70"/>
    <cellStyle name="20% - Accent2 28 2" xfId="1727"/>
    <cellStyle name="20% - Accent2 29" xfId="71"/>
    <cellStyle name="20% - Accent2 29 2" xfId="1728"/>
    <cellStyle name="20% - Accent2 3" xfId="72"/>
    <cellStyle name="20% - Accent2 3 2" xfId="1729"/>
    <cellStyle name="20% - Accent2 30" xfId="73"/>
    <cellStyle name="20% - Accent2 30 2" xfId="1730"/>
    <cellStyle name="20% - Accent2 31" xfId="74"/>
    <cellStyle name="20% - Accent2 31 2" xfId="1731"/>
    <cellStyle name="20% - Accent2 4" xfId="75"/>
    <cellStyle name="20% - Accent2 4 2" xfId="1732"/>
    <cellStyle name="20% - Accent2 5" xfId="76"/>
    <cellStyle name="20% - Accent2 5 2" xfId="1733"/>
    <cellStyle name="20% - Accent2 6" xfId="77"/>
    <cellStyle name="20% - Accent2 6 2" xfId="1734"/>
    <cellStyle name="20% - Accent2 7" xfId="78"/>
    <cellStyle name="20% - Accent2 7 2" xfId="1735"/>
    <cellStyle name="20% - Accent2 8" xfId="79"/>
    <cellStyle name="20% - Accent2 8 2" xfId="1736"/>
    <cellStyle name="20% - Accent2 9" xfId="80"/>
    <cellStyle name="20% - Accent2 9 2" xfId="1737"/>
    <cellStyle name="20% - Accent3 10" xfId="81"/>
    <cellStyle name="20% - Accent3 10 2" xfId="1738"/>
    <cellStyle name="20% - Accent3 10 3" xfId="1739"/>
    <cellStyle name="20% - Accent3 11" xfId="82"/>
    <cellStyle name="20% - Accent3 11 2" xfId="1740"/>
    <cellStyle name="20% - Accent3 11 3" xfId="1741"/>
    <cellStyle name="20% - Accent3 12" xfId="83"/>
    <cellStyle name="20% - Accent3 12 2" xfId="1742"/>
    <cellStyle name="20% - Accent3 12 3" xfId="1743"/>
    <cellStyle name="20% - Accent3 13" xfId="84"/>
    <cellStyle name="20% - Accent3 13 2" xfId="1744"/>
    <cellStyle name="20% - Accent3 13 3" xfId="1745"/>
    <cellStyle name="20% - Accent3 14" xfId="85"/>
    <cellStyle name="20% - Accent3 14 2" xfId="1746"/>
    <cellStyle name="20% - Accent3 14 3" xfId="1747"/>
    <cellStyle name="20% - Accent3 15" xfId="86"/>
    <cellStyle name="20% - Accent3 15 2" xfId="1748"/>
    <cellStyle name="20% - Accent3 15 3" xfId="1749"/>
    <cellStyle name="20% - Accent3 16" xfId="87"/>
    <cellStyle name="20% - Accent3 16 2" xfId="1750"/>
    <cellStyle name="20% - Accent3 16 3" xfId="1751"/>
    <cellStyle name="20% - Accent3 17" xfId="88"/>
    <cellStyle name="20% - Accent3 17 2" xfId="1752"/>
    <cellStyle name="20% - Accent3 17 3" xfId="1753"/>
    <cellStyle name="20% - Accent3 18" xfId="89"/>
    <cellStyle name="20% - Accent3 18 2" xfId="1754"/>
    <cellStyle name="20% - Accent3 18 3" xfId="1755"/>
    <cellStyle name="20% - Accent3 19" xfId="90"/>
    <cellStyle name="20% - Accent3 19 2" xfId="1756"/>
    <cellStyle name="20% - Accent3 19 3" xfId="1757"/>
    <cellStyle name="20% - Accent3 2" xfId="91"/>
    <cellStyle name="20% - Accent3 2 2" xfId="1758"/>
    <cellStyle name="20% - Accent3 2 3" xfId="1759"/>
    <cellStyle name="20% - Accent3 20" xfId="92"/>
    <cellStyle name="20% - Accent3 20 2" xfId="1760"/>
    <cellStyle name="20% - Accent3 20 3" xfId="1761"/>
    <cellStyle name="20% - Accent3 21" xfId="93"/>
    <cellStyle name="20% - Accent3 21 2" xfId="1762"/>
    <cellStyle name="20% - Accent3 21 3" xfId="1763"/>
    <cellStyle name="20% - Accent3 22" xfId="94"/>
    <cellStyle name="20% - Accent3 22 2" xfId="1764"/>
    <cellStyle name="20% - Accent3 22 3" xfId="1765"/>
    <cellStyle name="20% - Accent3 23" xfId="95"/>
    <cellStyle name="20% - Accent3 23 2" xfId="1766"/>
    <cellStyle name="20% - Accent3 23 3" xfId="1767"/>
    <cellStyle name="20% - Accent3 24" xfId="96"/>
    <cellStyle name="20% - Accent3 24 2" xfId="1768"/>
    <cellStyle name="20% - Accent3 24 3" xfId="1769"/>
    <cellStyle name="20% - Accent3 25" xfId="97"/>
    <cellStyle name="20% - Accent3 25 2" xfId="1770"/>
    <cellStyle name="20% - Accent3 25 3" xfId="1771"/>
    <cellStyle name="20% - Accent3 26" xfId="98"/>
    <cellStyle name="20% - Accent3 26 2" xfId="1772"/>
    <cellStyle name="20% - Accent3 26 3" xfId="1773"/>
    <cellStyle name="20% - Accent3 27" xfId="99"/>
    <cellStyle name="20% - Accent3 27 2" xfId="1774"/>
    <cellStyle name="20% - Accent3 27 3" xfId="1775"/>
    <cellStyle name="20% - Accent3 28" xfId="100"/>
    <cellStyle name="20% - Accent3 28 2" xfId="1776"/>
    <cellStyle name="20% - Accent3 28 3" xfId="1777"/>
    <cellStyle name="20% - Accent3 29" xfId="101"/>
    <cellStyle name="20% - Accent3 29 2" xfId="1778"/>
    <cellStyle name="20% - Accent3 29 3" xfId="1779"/>
    <cellStyle name="20% - Accent3 3" xfId="102"/>
    <cellStyle name="20% - Accent3 3 2" xfId="1780"/>
    <cellStyle name="20% - Accent3 3 3" xfId="1781"/>
    <cellStyle name="20% - Accent3 30" xfId="103"/>
    <cellStyle name="20% - Accent3 30 2" xfId="1782"/>
    <cellStyle name="20% - Accent3 30 3" xfId="1783"/>
    <cellStyle name="20% - Accent3 31" xfId="104"/>
    <cellStyle name="20% - Accent3 31 2" xfId="1784"/>
    <cellStyle name="20% - Accent3 31 3" xfId="1785"/>
    <cellStyle name="20% - Accent3 32" xfId="1786"/>
    <cellStyle name="20% - Accent3 4" xfId="105"/>
    <cellStyle name="20% - Accent3 4 2" xfId="1787"/>
    <cellStyle name="20% - Accent3 4 3" xfId="1788"/>
    <cellStyle name="20% - Accent3 5" xfId="106"/>
    <cellStyle name="20% - Accent3 5 2" xfId="1789"/>
    <cellStyle name="20% - Accent3 5 3" xfId="1790"/>
    <cellStyle name="20% - Accent3 6" xfId="107"/>
    <cellStyle name="20% - Accent3 6 2" xfId="1791"/>
    <cellStyle name="20% - Accent3 6 3" xfId="1792"/>
    <cellStyle name="20% - Accent3 7" xfId="108"/>
    <cellStyle name="20% - Accent3 7 2" xfId="1793"/>
    <cellStyle name="20% - Accent3 7 3" xfId="1794"/>
    <cellStyle name="20% - Accent3 8" xfId="109"/>
    <cellStyle name="20% - Accent3 8 2" xfId="1795"/>
    <cellStyle name="20% - Accent3 8 3" xfId="1796"/>
    <cellStyle name="20% - Accent3 9" xfId="110"/>
    <cellStyle name="20% - Accent3 9 2" xfId="1797"/>
    <cellStyle name="20% - Accent3 9 3" xfId="1798"/>
    <cellStyle name="20% - Accent4 10" xfId="111"/>
    <cellStyle name="20% - Accent4 10 2" xfId="1799"/>
    <cellStyle name="20% - Accent4 10 3" xfId="1800"/>
    <cellStyle name="20% - Accent4 11" xfId="112"/>
    <cellStyle name="20% - Accent4 11 2" xfId="1801"/>
    <cellStyle name="20% - Accent4 11 3" xfId="1802"/>
    <cellStyle name="20% - Accent4 12" xfId="113"/>
    <cellStyle name="20% - Accent4 12 2" xfId="1803"/>
    <cellStyle name="20% - Accent4 12 3" xfId="1804"/>
    <cellStyle name="20% - Accent4 13" xfId="114"/>
    <cellStyle name="20% - Accent4 13 2" xfId="1805"/>
    <cellStyle name="20% - Accent4 13 3" xfId="1806"/>
    <cellStyle name="20% - Accent4 14" xfId="115"/>
    <cellStyle name="20% - Accent4 14 2" xfId="1807"/>
    <cellStyle name="20% - Accent4 14 3" xfId="1808"/>
    <cellStyle name="20% - Accent4 15" xfId="116"/>
    <cellStyle name="20% - Accent4 15 2" xfId="1809"/>
    <cellStyle name="20% - Accent4 15 3" xfId="1810"/>
    <cellStyle name="20% - Accent4 16" xfId="117"/>
    <cellStyle name="20% - Accent4 16 2" xfId="1811"/>
    <cellStyle name="20% - Accent4 16 3" xfId="1812"/>
    <cellStyle name="20% - Accent4 17" xfId="118"/>
    <cellStyle name="20% - Accent4 17 2" xfId="1813"/>
    <cellStyle name="20% - Accent4 17 3" xfId="1814"/>
    <cellStyle name="20% - Accent4 18" xfId="119"/>
    <cellStyle name="20% - Accent4 18 2" xfId="1815"/>
    <cellStyle name="20% - Accent4 18 3" xfId="1816"/>
    <cellStyle name="20% - Accent4 19" xfId="120"/>
    <cellStyle name="20% - Accent4 19 2" xfId="1817"/>
    <cellStyle name="20% - Accent4 19 3" xfId="1818"/>
    <cellStyle name="20% - Accent4 2" xfId="121"/>
    <cellStyle name="20% - Accent4 2 2" xfId="1819"/>
    <cellStyle name="20% - Accent4 2 3" xfId="1820"/>
    <cellStyle name="20% - Accent4 20" xfId="122"/>
    <cellStyle name="20% - Accent4 20 2" xfId="1821"/>
    <cellStyle name="20% - Accent4 20 3" xfId="1822"/>
    <cellStyle name="20% - Accent4 21" xfId="123"/>
    <cellStyle name="20% - Accent4 21 2" xfId="1823"/>
    <cellStyle name="20% - Accent4 21 3" xfId="1824"/>
    <cellStyle name="20% - Accent4 22" xfId="124"/>
    <cellStyle name="20% - Accent4 22 2" xfId="1825"/>
    <cellStyle name="20% - Accent4 22 3" xfId="1826"/>
    <cellStyle name="20% - Accent4 23" xfId="125"/>
    <cellStyle name="20% - Accent4 23 2" xfId="1827"/>
    <cellStyle name="20% - Accent4 23 3" xfId="1828"/>
    <cellStyle name="20% - Accent4 24" xfId="126"/>
    <cellStyle name="20% - Accent4 24 2" xfId="1829"/>
    <cellStyle name="20% - Accent4 24 3" xfId="1830"/>
    <cellStyle name="20% - Accent4 25" xfId="127"/>
    <cellStyle name="20% - Accent4 25 2" xfId="1831"/>
    <cellStyle name="20% - Accent4 25 3" xfId="1832"/>
    <cellStyle name="20% - Accent4 26" xfId="128"/>
    <cellStyle name="20% - Accent4 26 2" xfId="1833"/>
    <cellStyle name="20% - Accent4 26 3" xfId="1834"/>
    <cellStyle name="20% - Accent4 27" xfId="129"/>
    <cellStyle name="20% - Accent4 27 2" xfId="1835"/>
    <cellStyle name="20% - Accent4 27 3" xfId="1836"/>
    <cellStyle name="20% - Accent4 28" xfId="130"/>
    <cellStyle name="20% - Accent4 28 2" xfId="1837"/>
    <cellStyle name="20% - Accent4 28 3" xfId="1838"/>
    <cellStyle name="20% - Accent4 29" xfId="131"/>
    <cellStyle name="20% - Accent4 29 2" xfId="1839"/>
    <cellStyle name="20% - Accent4 29 3" xfId="1840"/>
    <cellStyle name="20% - Accent4 3" xfId="132"/>
    <cellStyle name="20% - Accent4 3 2" xfId="1841"/>
    <cellStyle name="20% - Accent4 3 3" xfId="1842"/>
    <cellStyle name="20% - Accent4 30" xfId="133"/>
    <cellStyle name="20% - Accent4 30 2" xfId="1843"/>
    <cellStyle name="20% - Accent4 30 3" xfId="1844"/>
    <cellStyle name="20% - Accent4 31" xfId="134"/>
    <cellStyle name="20% - Accent4 31 2" xfId="1845"/>
    <cellStyle name="20% - Accent4 31 3" xfId="1846"/>
    <cellStyle name="20% - Accent4 32" xfId="1847"/>
    <cellStyle name="20% - Accent4 4" xfId="135"/>
    <cellStyle name="20% - Accent4 4 2" xfId="1848"/>
    <cellStyle name="20% - Accent4 4 3" xfId="1849"/>
    <cellStyle name="20% - Accent4 5" xfId="136"/>
    <cellStyle name="20% - Accent4 5 2" xfId="1850"/>
    <cellStyle name="20% - Accent4 5 3" xfId="1851"/>
    <cellStyle name="20% - Accent4 6" xfId="137"/>
    <cellStyle name="20% - Accent4 6 2" xfId="1852"/>
    <cellStyle name="20% - Accent4 6 3" xfId="1853"/>
    <cellStyle name="20% - Accent4 7" xfId="138"/>
    <cellStyle name="20% - Accent4 7 2" xfId="1854"/>
    <cellStyle name="20% - Accent4 7 3" xfId="1855"/>
    <cellStyle name="20% - Accent4 8" xfId="139"/>
    <cellStyle name="20% - Accent4 8 2" xfId="1856"/>
    <cellStyle name="20% - Accent4 8 3" xfId="1857"/>
    <cellStyle name="20% - Accent4 9" xfId="140"/>
    <cellStyle name="20% - Accent4 9 2" xfId="1858"/>
    <cellStyle name="20% - Accent4 9 3" xfId="1859"/>
    <cellStyle name="20% - Accent5 10" xfId="141"/>
    <cellStyle name="20% - Accent5 10 2" xfId="1860"/>
    <cellStyle name="20% - Accent5 10 3" xfId="1861"/>
    <cellStyle name="20% - Accent5 11" xfId="142"/>
    <cellStyle name="20% - Accent5 11 2" xfId="1862"/>
    <cellStyle name="20% - Accent5 11 3" xfId="1863"/>
    <cellStyle name="20% - Accent5 12" xfId="143"/>
    <cellStyle name="20% - Accent5 12 2" xfId="1864"/>
    <cellStyle name="20% - Accent5 12 3" xfId="1865"/>
    <cellStyle name="20% - Accent5 13" xfId="144"/>
    <cellStyle name="20% - Accent5 13 2" xfId="1866"/>
    <cellStyle name="20% - Accent5 13 3" xfId="1867"/>
    <cellStyle name="20% - Accent5 14" xfId="145"/>
    <cellStyle name="20% - Accent5 14 2" xfId="1868"/>
    <cellStyle name="20% - Accent5 14 3" xfId="1869"/>
    <cellStyle name="20% - Accent5 15" xfId="146"/>
    <cellStyle name="20% - Accent5 15 2" xfId="1870"/>
    <cellStyle name="20% - Accent5 15 3" xfId="1871"/>
    <cellStyle name="20% - Accent5 16" xfId="147"/>
    <cellStyle name="20% - Accent5 16 2" xfId="1872"/>
    <cellStyle name="20% - Accent5 16 3" xfId="1873"/>
    <cellStyle name="20% - Accent5 17" xfId="148"/>
    <cellStyle name="20% - Accent5 17 2" xfId="1874"/>
    <cellStyle name="20% - Accent5 17 3" xfId="1875"/>
    <cellStyle name="20% - Accent5 18" xfId="149"/>
    <cellStyle name="20% - Accent5 18 2" xfId="1876"/>
    <cellStyle name="20% - Accent5 18 3" xfId="1877"/>
    <cellStyle name="20% - Accent5 19" xfId="150"/>
    <cellStyle name="20% - Accent5 19 2" xfId="1878"/>
    <cellStyle name="20% - Accent5 19 3" xfId="1879"/>
    <cellStyle name="20% - Accent5 2" xfId="151"/>
    <cellStyle name="20% - Accent5 2 2" xfId="1880"/>
    <cellStyle name="20% - Accent5 2 3" xfId="1881"/>
    <cellStyle name="20% - Accent5 20" xfId="152"/>
    <cellStyle name="20% - Accent5 20 2" xfId="1882"/>
    <cellStyle name="20% - Accent5 20 3" xfId="1883"/>
    <cellStyle name="20% - Accent5 21" xfId="153"/>
    <cellStyle name="20% - Accent5 21 2" xfId="1884"/>
    <cellStyle name="20% - Accent5 21 3" xfId="1885"/>
    <cellStyle name="20% - Accent5 22" xfId="154"/>
    <cellStyle name="20% - Accent5 22 2" xfId="1886"/>
    <cellStyle name="20% - Accent5 22 3" xfId="1887"/>
    <cellStyle name="20% - Accent5 23" xfId="155"/>
    <cellStyle name="20% - Accent5 23 2" xfId="1888"/>
    <cellStyle name="20% - Accent5 23 3" xfId="1889"/>
    <cellStyle name="20% - Accent5 24" xfId="156"/>
    <cellStyle name="20% - Accent5 24 2" xfId="1890"/>
    <cellStyle name="20% - Accent5 24 3" xfId="1891"/>
    <cellStyle name="20% - Accent5 25" xfId="157"/>
    <cellStyle name="20% - Accent5 25 2" xfId="1892"/>
    <cellStyle name="20% - Accent5 25 3" xfId="1893"/>
    <cellStyle name="20% - Accent5 26" xfId="158"/>
    <cellStyle name="20% - Accent5 26 2" xfId="1894"/>
    <cellStyle name="20% - Accent5 26 3" xfId="1895"/>
    <cellStyle name="20% - Accent5 27" xfId="159"/>
    <cellStyle name="20% - Accent5 27 2" xfId="1896"/>
    <cellStyle name="20% - Accent5 27 3" xfId="1897"/>
    <cellStyle name="20% - Accent5 28" xfId="160"/>
    <cellStyle name="20% - Accent5 28 2" xfId="1898"/>
    <cellStyle name="20% - Accent5 28 3" xfId="1899"/>
    <cellStyle name="20% - Accent5 29" xfId="161"/>
    <cellStyle name="20% - Accent5 29 2" xfId="1900"/>
    <cellStyle name="20% - Accent5 29 3" xfId="1901"/>
    <cellStyle name="20% - Accent5 3" xfId="162"/>
    <cellStyle name="20% - Accent5 3 2" xfId="1902"/>
    <cellStyle name="20% - Accent5 3 3" xfId="1903"/>
    <cellStyle name="20% - Accent5 30" xfId="163"/>
    <cellStyle name="20% - Accent5 30 2" xfId="1904"/>
    <cellStyle name="20% - Accent5 30 3" xfId="1905"/>
    <cellStyle name="20% - Accent5 31" xfId="164"/>
    <cellStyle name="20% - Accent5 31 2" xfId="1906"/>
    <cellStyle name="20% - Accent5 31 3" xfId="1907"/>
    <cellStyle name="20% - Accent5 32" xfId="1908"/>
    <cellStyle name="20% - Accent5 4" xfId="165"/>
    <cellStyle name="20% - Accent5 4 2" xfId="1909"/>
    <cellStyle name="20% - Accent5 4 3" xfId="1910"/>
    <cellStyle name="20% - Accent5 5" xfId="166"/>
    <cellStyle name="20% - Accent5 5 2" xfId="1911"/>
    <cellStyle name="20% - Accent5 5 3" xfId="1912"/>
    <cellStyle name="20% - Accent5 6" xfId="167"/>
    <cellStyle name="20% - Accent5 6 2" xfId="1913"/>
    <cellStyle name="20% - Accent5 6 3" xfId="1914"/>
    <cellStyle name="20% - Accent5 7" xfId="168"/>
    <cellStyle name="20% - Accent5 7 2" xfId="1915"/>
    <cellStyle name="20% - Accent5 7 3" xfId="1916"/>
    <cellStyle name="20% - Accent5 8" xfId="169"/>
    <cellStyle name="20% - Accent5 8 2" xfId="1917"/>
    <cellStyle name="20% - Accent5 8 3" xfId="1918"/>
    <cellStyle name="20% - Accent5 9" xfId="170"/>
    <cellStyle name="20% - Accent5 9 2" xfId="1919"/>
    <cellStyle name="20% - Accent5 9 3" xfId="1920"/>
    <cellStyle name="20% - Accent6 10" xfId="171"/>
    <cellStyle name="20% - Accent6 10 2" xfId="1921"/>
    <cellStyle name="20% - Accent6 10 3" xfId="1922"/>
    <cellStyle name="20% - Accent6 11" xfId="172"/>
    <cellStyle name="20% - Accent6 11 2" xfId="1923"/>
    <cellStyle name="20% - Accent6 11 3" xfId="1924"/>
    <cellStyle name="20% - Accent6 12" xfId="173"/>
    <cellStyle name="20% - Accent6 12 2" xfId="1925"/>
    <cellStyle name="20% - Accent6 12 3" xfId="1926"/>
    <cellStyle name="20% - Accent6 13" xfId="174"/>
    <cellStyle name="20% - Accent6 13 2" xfId="1927"/>
    <cellStyle name="20% - Accent6 13 3" xfId="1928"/>
    <cellStyle name="20% - Accent6 14" xfId="175"/>
    <cellStyle name="20% - Accent6 14 2" xfId="1929"/>
    <cellStyle name="20% - Accent6 14 3" xfId="1930"/>
    <cellStyle name="20% - Accent6 15" xfId="176"/>
    <cellStyle name="20% - Accent6 15 2" xfId="1931"/>
    <cellStyle name="20% - Accent6 15 3" xfId="1932"/>
    <cellStyle name="20% - Accent6 16" xfId="177"/>
    <cellStyle name="20% - Accent6 16 2" xfId="1933"/>
    <cellStyle name="20% - Accent6 16 3" xfId="1934"/>
    <cellStyle name="20% - Accent6 17" xfId="178"/>
    <cellStyle name="20% - Accent6 17 2" xfId="1935"/>
    <cellStyle name="20% - Accent6 17 3" xfId="1936"/>
    <cellStyle name="20% - Accent6 18" xfId="179"/>
    <cellStyle name="20% - Accent6 18 2" xfId="1937"/>
    <cellStyle name="20% - Accent6 18 3" xfId="1938"/>
    <cellStyle name="20% - Accent6 19" xfId="180"/>
    <cellStyle name="20% - Accent6 19 2" xfId="1939"/>
    <cellStyle name="20% - Accent6 19 3" xfId="1940"/>
    <cellStyle name="20% - Accent6 2" xfId="181"/>
    <cellStyle name="20% - Accent6 2 2" xfId="1941"/>
    <cellStyle name="20% - Accent6 2 3" xfId="1942"/>
    <cellStyle name="20% - Accent6 20" xfId="182"/>
    <cellStyle name="20% - Accent6 20 2" xfId="1943"/>
    <cellStyle name="20% - Accent6 20 3" xfId="1944"/>
    <cellStyle name="20% - Accent6 21" xfId="183"/>
    <cellStyle name="20% - Accent6 21 2" xfId="1945"/>
    <cellStyle name="20% - Accent6 21 3" xfId="1946"/>
    <cellStyle name="20% - Accent6 22" xfId="184"/>
    <cellStyle name="20% - Accent6 22 2" xfId="1947"/>
    <cellStyle name="20% - Accent6 22 3" xfId="1948"/>
    <cellStyle name="20% - Accent6 23" xfId="185"/>
    <cellStyle name="20% - Accent6 23 2" xfId="1949"/>
    <cellStyle name="20% - Accent6 23 3" xfId="1950"/>
    <cellStyle name="20% - Accent6 24" xfId="186"/>
    <cellStyle name="20% - Accent6 24 2" xfId="1951"/>
    <cellStyle name="20% - Accent6 24 3" xfId="1952"/>
    <cellStyle name="20% - Accent6 25" xfId="187"/>
    <cellStyle name="20% - Accent6 25 2" xfId="1953"/>
    <cellStyle name="20% - Accent6 25 3" xfId="1954"/>
    <cellStyle name="20% - Accent6 26" xfId="188"/>
    <cellStyle name="20% - Accent6 26 2" xfId="1955"/>
    <cellStyle name="20% - Accent6 26 3" xfId="1956"/>
    <cellStyle name="20% - Accent6 27" xfId="189"/>
    <cellStyle name="20% - Accent6 27 2" xfId="1957"/>
    <cellStyle name="20% - Accent6 27 3" xfId="1958"/>
    <cellStyle name="20% - Accent6 28" xfId="190"/>
    <cellStyle name="20% - Accent6 28 2" xfId="1959"/>
    <cellStyle name="20% - Accent6 28 3" xfId="1960"/>
    <cellStyle name="20% - Accent6 29" xfId="191"/>
    <cellStyle name="20% - Accent6 29 2" xfId="1961"/>
    <cellStyle name="20% - Accent6 29 3" xfId="1962"/>
    <cellStyle name="20% - Accent6 3" xfId="192"/>
    <cellStyle name="20% - Accent6 3 2" xfId="1963"/>
    <cellStyle name="20% - Accent6 3 3" xfId="1964"/>
    <cellStyle name="20% - Accent6 30" xfId="193"/>
    <cellStyle name="20% - Accent6 30 2" xfId="1965"/>
    <cellStyle name="20% - Accent6 30 3" xfId="1966"/>
    <cellStyle name="20% - Accent6 31" xfId="194"/>
    <cellStyle name="20% - Accent6 31 2" xfId="1967"/>
    <cellStyle name="20% - Accent6 31 3" xfId="1968"/>
    <cellStyle name="20% - Accent6 32" xfId="1969"/>
    <cellStyle name="20% - Accent6 4" xfId="195"/>
    <cellStyle name="20% - Accent6 4 2" xfId="1970"/>
    <cellStyle name="20% - Accent6 4 3" xfId="1971"/>
    <cellStyle name="20% - Accent6 5" xfId="196"/>
    <cellStyle name="20% - Accent6 5 2" xfId="1972"/>
    <cellStyle name="20% - Accent6 5 3" xfId="1973"/>
    <cellStyle name="20% - Accent6 6" xfId="197"/>
    <cellStyle name="20% - Accent6 6 2" xfId="1974"/>
    <cellStyle name="20% - Accent6 6 3" xfId="1975"/>
    <cellStyle name="20% - Accent6 7" xfId="198"/>
    <cellStyle name="20% - Accent6 7 2" xfId="1976"/>
    <cellStyle name="20% - Accent6 7 3" xfId="1977"/>
    <cellStyle name="20% - Accent6 8" xfId="199"/>
    <cellStyle name="20% - Accent6 8 2" xfId="1978"/>
    <cellStyle name="20% - Accent6 8 3" xfId="1979"/>
    <cellStyle name="20% - Accent6 9" xfId="200"/>
    <cellStyle name="20% - Accent6 9 2" xfId="1980"/>
    <cellStyle name="20% - Accent6 9 3" xfId="1981"/>
    <cellStyle name="40% - Accent1 10" xfId="201"/>
    <cellStyle name="40% - Accent1 10 2" xfId="1982"/>
    <cellStyle name="40% - Accent1 10 3" xfId="1983"/>
    <cellStyle name="40% - Accent1 11" xfId="202"/>
    <cellStyle name="40% - Accent1 11 2" xfId="1984"/>
    <cellStyle name="40% - Accent1 11 3" xfId="1985"/>
    <cellStyle name="40% - Accent1 12" xfId="203"/>
    <cellStyle name="40% - Accent1 12 2" xfId="1986"/>
    <cellStyle name="40% - Accent1 12 3" xfId="1987"/>
    <cellStyle name="40% - Accent1 13" xfId="204"/>
    <cellStyle name="40% - Accent1 13 2" xfId="1988"/>
    <cellStyle name="40% - Accent1 13 3" xfId="1989"/>
    <cellStyle name="40% - Accent1 14" xfId="205"/>
    <cellStyle name="40% - Accent1 14 2" xfId="1990"/>
    <cellStyle name="40% - Accent1 14 3" xfId="1991"/>
    <cellStyle name="40% - Accent1 15" xfId="206"/>
    <cellStyle name="40% - Accent1 15 2" xfId="1992"/>
    <cellStyle name="40% - Accent1 15 3" xfId="1993"/>
    <cellStyle name="40% - Accent1 16" xfId="207"/>
    <cellStyle name="40% - Accent1 16 2" xfId="1994"/>
    <cellStyle name="40% - Accent1 16 3" xfId="1995"/>
    <cellStyle name="40% - Accent1 17" xfId="208"/>
    <cellStyle name="40% - Accent1 17 2" xfId="1996"/>
    <cellStyle name="40% - Accent1 17 3" xfId="1997"/>
    <cellStyle name="40% - Accent1 18" xfId="209"/>
    <cellStyle name="40% - Accent1 18 2" xfId="1998"/>
    <cellStyle name="40% - Accent1 18 3" xfId="1999"/>
    <cellStyle name="40% - Accent1 19" xfId="210"/>
    <cellStyle name="40% - Accent1 19 2" xfId="2000"/>
    <cellStyle name="40% - Accent1 19 3" xfId="2001"/>
    <cellStyle name="40% - Accent1 2" xfId="211"/>
    <cellStyle name="40% - Accent1 2 2" xfId="2002"/>
    <cellStyle name="40% - Accent1 2 3" xfId="2003"/>
    <cellStyle name="40% - Accent1 20" xfId="212"/>
    <cellStyle name="40% - Accent1 20 2" xfId="2004"/>
    <cellStyle name="40% - Accent1 20 3" xfId="2005"/>
    <cellStyle name="40% - Accent1 21" xfId="213"/>
    <cellStyle name="40% - Accent1 21 2" xfId="2006"/>
    <cellStyle name="40% - Accent1 21 3" xfId="2007"/>
    <cellStyle name="40% - Accent1 22" xfId="214"/>
    <cellStyle name="40% - Accent1 22 2" xfId="2008"/>
    <cellStyle name="40% - Accent1 22 3" xfId="2009"/>
    <cellStyle name="40% - Accent1 23" xfId="215"/>
    <cellStyle name="40% - Accent1 23 2" xfId="2010"/>
    <cellStyle name="40% - Accent1 23 3" xfId="2011"/>
    <cellStyle name="40% - Accent1 24" xfId="216"/>
    <cellStyle name="40% - Accent1 24 2" xfId="2012"/>
    <cellStyle name="40% - Accent1 24 3" xfId="2013"/>
    <cellStyle name="40% - Accent1 25" xfId="217"/>
    <cellStyle name="40% - Accent1 25 2" xfId="2014"/>
    <cellStyle name="40% - Accent1 25 3" xfId="2015"/>
    <cellStyle name="40% - Accent1 26" xfId="218"/>
    <cellStyle name="40% - Accent1 26 2" xfId="2016"/>
    <cellStyle name="40% - Accent1 26 3" xfId="2017"/>
    <cellStyle name="40% - Accent1 27" xfId="219"/>
    <cellStyle name="40% - Accent1 27 2" xfId="2018"/>
    <cellStyle name="40% - Accent1 27 3" xfId="2019"/>
    <cellStyle name="40% - Accent1 28" xfId="220"/>
    <cellStyle name="40% - Accent1 28 2" xfId="2020"/>
    <cellStyle name="40% - Accent1 28 3" xfId="2021"/>
    <cellStyle name="40% - Accent1 29" xfId="221"/>
    <cellStyle name="40% - Accent1 29 2" xfId="2022"/>
    <cellStyle name="40% - Accent1 29 3" xfId="2023"/>
    <cellStyle name="40% - Accent1 3" xfId="222"/>
    <cellStyle name="40% - Accent1 3 2" xfId="2024"/>
    <cellStyle name="40% - Accent1 3 3" xfId="2025"/>
    <cellStyle name="40% - Accent1 30" xfId="223"/>
    <cellStyle name="40% - Accent1 30 2" xfId="2026"/>
    <cellStyle name="40% - Accent1 30 3" xfId="2027"/>
    <cellStyle name="40% - Accent1 31" xfId="224"/>
    <cellStyle name="40% - Accent1 31 2" xfId="2028"/>
    <cellStyle name="40% - Accent1 31 3" xfId="2029"/>
    <cellStyle name="40% - Accent1 32" xfId="2030"/>
    <cellStyle name="40% - Accent1 4" xfId="225"/>
    <cellStyle name="40% - Accent1 4 2" xfId="2031"/>
    <cellStyle name="40% - Accent1 4 3" xfId="2032"/>
    <cellStyle name="40% - Accent1 5" xfId="226"/>
    <cellStyle name="40% - Accent1 5 2" xfId="2033"/>
    <cellStyle name="40% - Accent1 5 3" xfId="2034"/>
    <cellStyle name="40% - Accent1 6" xfId="227"/>
    <cellStyle name="40% - Accent1 6 2" xfId="2035"/>
    <cellStyle name="40% - Accent1 6 3" xfId="2036"/>
    <cellStyle name="40% - Accent1 7" xfId="228"/>
    <cellStyle name="40% - Accent1 7 2" xfId="2037"/>
    <cellStyle name="40% - Accent1 7 3" xfId="2038"/>
    <cellStyle name="40% - Accent1 8" xfId="229"/>
    <cellStyle name="40% - Accent1 8 2" xfId="2039"/>
    <cellStyle name="40% - Accent1 8 3" xfId="2040"/>
    <cellStyle name="40% - Accent1 9" xfId="230"/>
    <cellStyle name="40% - Accent1 9 2" xfId="2041"/>
    <cellStyle name="40% - Accent1 9 3" xfId="2042"/>
    <cellStyle name="40% - Accent2 10" xfId="231"/>
    <cellStyle name="40% - Accent2 10 2" xfId="2043"/>
    <cellStyle name="40% - Accent2 10 3" xfId="2044"/>
    <cellStyle name="40% - Accent2 11" xfId="232"/>
    <cellStyle name="40% - Accent2 11 2" xfId="2045"/>
    <cellStyle name="40% - Accent2 11 3" xfId="2046"/>
    <cellStyle name="40% - Accent2 12" xfId="233"/>
    <cellStyle name="40% - Accent2 12 2" xfId="2047"/>
    <cellStyle name="40% - Accent2 12 3" xfId="2048"/>
    <cellStyle name="40% - Accent2 13" xfId="234"/>
    <cellStyle name="40% - Accent2 13 2" xfId="2049"/>
    <cellStyle name="40% - Accent2 13 3" xfId="2050"/>
    <cellStyle name="40% - Accent2 14" xfId="235"/>
    <cellStyle name="40% - Accent2 14 2" xfId="2051"/>
    <cellStyle name="40% - Accent2 14 3" xfId="2052"/>
    <cellStyle name="40% - Accent2 15" xfId="236"/>
    <cellStyle name="40% - Accent2 15 2" xfId="2053"/>
    <cellStyle name="40% - Accent2 15 3" xfId="2054"/>
    <cellStyle name="40% - Accent2 16" xfId="237"/>
    <cellStyle name="40% - Accent2 16 2" xfId="2055"/>
    <cellStyle name="40% - Accent2 16 3" xfId="2056"/>
    <cellStyle name="40% - Accent2 17" xfId="238"/>
    <cellStyle name="40% - Accent2 17 2" xfId="2057"/>
    <cellStyle name="40% - Accent2 17 3" xfId="2058"/>
    <cellStyle name="40% - Accent2 18" xfId="239"/>
    <cellStyle name="40% - Accent2 18 2" xfId="2059"/>
    <cellStyle name="40% - Accent2 18 3" xfId="2060"/>
    <cellStyle name="40% - Accent2 19" xfId="240"/>
    <cellStyle name="40% - Accent2 19 2" xfId="2061"/>
    <cellStyle name="40% - Accent2 19 3" xfId="2062"/>
    <cellStyle name="40% - Accent2 2" xfId="241"/>
    <cellStyle name="40% - Accent2 2 2" xfId="2063"/>
    <cellStyle name="40% - Accent2 2 3" xfId="2064"/>
    <cellStyle name="40% - Accent2 20" xfId="242"/>
    <cellStyle name="40% - Accent2 20 2" xfId="2065"/>
    <cellStyle name="40% - Accent2 20 3" xfId="2066"/>
    <cellStyle name="40% - Accent2 21" xfId="243"/>
    <cellStyle name="40% - Accent2 21 2" xfId="2067"/>
    <cellStyle name="40% - Accent2 21 3" xfId="2068"/>
    <cellStyle name="40% - Accent2 22" xfId="244"/>
    <cellStyle name="40% - Accent2 22 2" xfId="2069"/>
    <cellStyle name="40% - Accent2 22 3" xfId="2070"/>
    <cellStyle name="40% - Accent2 23" xfId="245"/>
    <cellStyle name="40% - Accent2 23 2" xfId="2071"/>
    <cellStyle name="40% - Accent2 23 3" xfId="2072"/>
    <cellStyle name="40% - Accent2 24" xfId="246"/>
    <cellStyle name="40% - Accent2 24 2" xfId="2073"/>
    <cellStyle name="40% - Accent2 24 3" xfId="2074"/>
    <cellStyle name="40% - Accent2 25" xfId="247"/>
    <cellStyle name="40% - Accent2 25 2" xfId="2075"/>
    <cellStyle name="40% - Accent2 25 3" xfId="2076"/>
    <cellStyle name="40% - Accent2 26" xfId="248"/>
    <cellStyle name="40% - Accent2 26 2" xfId="2077"/>
    <cellStyle name="40% - Accent2 26 3" xfId="2078"/>
    <cellStyle name="40% - Accent2 27" xfId="249"/>
    <cellStyle name="40% - Accent2 27 2" xfId="2079"/>
    <cellStyle name="40% - Accent2 27 3" xfId="2080"/>
    <cellStyle name="40% - Accent2 28" xfId="250"/>
    <cellStyle name="40% - Accent2 28 2" xfId="2081"/>
    <cellStyle name="40% - Accent2 28 3" xfId="2082"/>
    <cellStyle name="40% - Accent2 29" xfId="251"/>
    <cellStyle name="40% - Accent2 29 2" xfId="2083"/>
    <cellStyle name="40% - Accent2 29 3" xfId="2084"/>
    <cellStyle name="40% - Accent2 3" xfId="252"/>
    <cellStyle name="40% - Accent2 3 2" xfId="2085"/>
    <cellStyle name="40% - Accent2 3 3" xfId="2086"/>
    <cellStyle name="40% - Accent2 30" xfId="253"/>
    <cellStyle name="40% - Accent2 30 2" xfId="2087"/>
    <cellStyle name="40% - Accent2 30 3" xfId="2088"/>
    <cellStyle name="40% - Accent2 31" xfId="254"/>
    <cellStyle name="40% - Accent2 31 2" xfId="2089"/>
    <cellStyle name="40% - Accent2 31 3" xfId="2090"/>
    <cellStyle name="40% - Accent2 32" xfId="2091"/>
    <cellStyle name="40% - Accent2 4" xfId="255"/>
    <cellStyle name="40% - Accent2 4 2" xfId="2092"/>
    <cellStyle name="40% - Accent2 4 3" xfId="2093"/>
    <cellStyle name="40% - Accent2 5" xfId="256"/>
    <cellStyle name="40% - Accent2 5 2" xfId="2094"/>
    <cellStyle name="40% - Accent2 5 3" xfId="2095"/>
    <cellStyle name="40% - Accent2 6" xfId="257"/>
    <cellStyle name="40% - Accent2 6 2" xfId="2096"/>
    <cellStyle name="40% - Accent2 6 3" xfId="2097"/>
    <cellStyle name="40% - Accent2 7" xfId="258"/>
    <cellStyle name="40% - Accent2 7 2" xfId="2098"/>
    <cellStyle name="40% - Accent2 7 3" xfId="2099"/>
    <cellStyle name="40% - Accent2 8" xfId="259"/>
    <cellStyle name="40% - Accent2 8 2" xfId="2100"/>
    <cellStyle name="40% - Accent2 8 3" xfId="2101"/>
    <cellStyle name="40% - Accent2 9" xfId="260"/>
    <cellStyle name="40% - Accent2 9 2" xfId="2102"/>
    <cellStyle name="40% - Accent2 9 3" xfId="2103"/>
    <cellStyle name="40% - Accent3 10" xfId="261"/>
    <cellStyle name="40% - Accent3 10 2" xfId="2104"/>
    <cellStyle name="40% - Accent3 10 3" xfId="2105"/>
    <cellStyle name="40% - Accent3 11" xfId="262"/>
    <cellStyle name="40% - Accent3 11 2" xfId="2106"/>
    <cellStyle name="40% - Accent3 11 3" xfId="2107"/>
    <cellStyle name="40% - Accent3 12" xfId="263"/>
    <cellStyle name="40% - Accent3 12 2" xfId="2108"/>
    <cellStyle name="40% - Accent3 12 3" xfId="2109"/>
    <cellStyle name="40% - Accent3 13" xfId="264"/>
    <cellStyle name="40% - Accent3 13 2" xfId="2110"/>
    <cellStyle name="40% - Accent3 13 3" xfId="2111"/>
    <cellStyle name="40% - Accent3 14" xfId="265"/>
    <cellStyle name="40% - Accent3 14 2" xfId="2112"/>
    <cellStyle name="40% - Accent3 14 3" xfId="2113"/>
    <cellStyle name="40% - Accent3 15" xfId="266"/>
    <cellStyle name="40% - Accent3 15 2" xfId="2114"/>
    <cellStyle name="40% - Accent3 15 3" xfId="2115"/>
    <cellStyle name="40% - Accent3 16" xfId="267"/>
    <cellStyle name="40% - Accent3 16 2" xfId="2116"/>
    <cellStyle name="40% - Accent3 16 3" xfId="2117"/>
    <cellStyle name="40% - Accent3 17" xfId="268"/>
    <cellStyle name="40% - Accent3 17 2" xfId="2118"/>
    <cellStyle name="40% - Accent3 17 3" xfId="2119"/>
    <cellStyle name="40% - Accent3 18" xfId="269"/>
    <cellStyle name="40% - Accent3 18 2" xfId="2120"/>
    <cellStyle name="40% - Accent3 18 3" xfId="2121"/>
    <cellStyle name="40% - Accent3 19" xfId="270"/>
    <cellStyle name="40% - Accent3 19 2" xfId="2122"/>
    <cellStyle name="40% - Accent3 19 3" xfId="2123"/>
    <cellStyle name="40% - Accent3 2" xfId="271"/>
    <cellStyle name="40% - Accent3 2 2" xfId="2124"/>
    <cellStyle name="40% - Accent3 2 3" xfId="2125"/>
    <cellStyle name="40% - Accent3 20" xfId="272"/>
    <cellStyle name="40% - Accent3 20 2" xfId="2126"/>
    <cellStyle name="40% - Accent3 20 3" xfId="2127"/>
    <cellStyle name="40% - Accent3 21" xfId="273"/>
    <cellStyle name="40% - Accent3 21 2" xfId="2128"/>
    <cellStyle name="40% - Accent3 21 3" xfId="2129"/>
    <cellStyle name="40% - Accent3 22" xfId="274"/>
    <cellStyle name="40% - Accent3 22 2" xfId="2130"/>
    <cellStyle name="40% - Accent3 22 3" xfId="2131"/>
    <cellStyle name="40% - Accent3 23" xfId="275"/>
    <cellStyle name="40% - Accent3 23 2" xfId="2132"/>
    <cellStyle name="40% - Accent3 23 3" xfId="2133"/>
    <cellStyle name="40% - Accent3 24" xfId="276"/>
    <cellStyle name="40% - Accent3 24 2" xfId="2134"/>
    <cellStyle name="40% - Accent3 24 3" xfId="2135"/>
    <cellStyle name="40% - Accent3 25" xfId="277"/>
    <cellStyle name="40% - Accent3 25 2" xfId="2136"/>
    <cellStyle name="40% - Accent3 25 3" xfId="2137"/>
    <cellStyle name="40% - Accent3 26" xfId="278"/>
    <cellStyle name="40% - Accent3 26 2" xfId="2138"/>
    <cellStyle name="40% - Accent3 26 3" xfId="2139"/>
    <cellStyle name="40% - Accent3 27" xfId="279"/>
    <cellStyle name="40% - Accent3 27 2" xfId="2140"/>
    <cellStyle name="40% - Accent3 27 3" xfId="2141"/>
    <cellStyle name="40% - Accent3 28" xfId="280"/>
    <cellStyle name="40% - Accent3 28 2" xfId="2142"/>
    <cellStyle name="40% - Accent3 28 3" xfId="2143"/>
    <cellStyle name="40% - Accent3 29" xfId="281"/>
    <cellStyle name="40% - Accent3 29 2" xfId="2144"/>
    <cellStyle name="40% - Accent3 29 3" xfId="2145"/>
    <cellStyle name="40% - Accent3 3" xfId="282"/>
    <cellStyle name="40% - Accent3 3 2" xfId="2146"/>
    <cellStyle name="40% - Accent3 3 3" xfId="2147"/>
    <cellStyle name="40% - Accent3 30" xfId="283"/>
    <cellStyle name="40% - Accent3 30 2" xfId="2148"/>
    <cellStyle name="40% - Accent3 30 3" xfId="2149"/>
    <cellStyle name="40% - Accent3 31" xfId="284"/>
    <cellStyle name="40% - Accent3 31 2" xfId="2150"/>
    <cellStyle name="40% - Accent3 31 3" xfId="2151"/>
    <cellStyle name="40% - Accent3 32" xfId="2152"/>
    <cellStyle name="40% - Accent3 4" xfId="285"/>
    <cellStyle name="40% - Accent3 4 2" xfId="2153"/>
    <cellStyle name="40% - Accent3 4 3" xfId="2154"/>
    <cellStyle name="40% - Accent3 5" xfId="286"/>
    <cellStyle name="40% - Accent3 5 2" xfId="2155"/>
    <cellStyle name="40% - Accent3 5 3" xfId="2156"/>
    <cellStyle name="40% - Accent3 6" xfId="287"/>
    <cellStyle name="40% - Accent3 6 2" xfId="2157"/>
    <cellStyle name="40% - Accent3 6 3" xfId="2158"/>
    <cellStyle name="40% - Accent3 7" xfId="288"/>
    <cellStyle name="40% - Accent3 7 2" xfId="2159"/>
    <cellStyle name="40% - Accent3 7 3" xfId="2160"/>
    <cellStyle name="40% - Accent3 8" xfId="289"/>
    <cellStyle name="40% - Accent3 8 2" xfId="2161"/>
    <cellStyle name="40% - Accent3 8 3" xfId="2162"/>
    <cellStyle name="40% - Accent3 9" xfId="290"/>
    <cellStyle name="40% - Accent3 9 2" xfId="2163"/>
    <cellStyle name="40% - Accent3 9 3" xfId="2164"/>
    <cellStyle name="40% - Accent4 10" xfId="291"/>
    <cellStyle name="40% - Accent4 10 2" xfId="2165"/>
    <cellStyle name="40% - Accent4 10 3" xfId="2166"/>
    <cellStyle name="40% - Accent4 11" xfId="292"/>
    <cellStyle name="40% - Accent4 11 2" xfId="2167"/>
    <cellStyle name="40% - Accent4 11 3" xfId="2168"/>
    <cellStyle name="40% - Accent4 12" xfId="293"/>
    <cellStyle name="40% - Accent4 12 2" xfId="2169"/>
    <cellStyle name="40% - Accent4 12 3" xfId="2170"/>
    <cellStyle name="40% - Accent4 13" xfId="294"/>
    <cellStyle name="40% - Accent4 13 2" xfId="2171"/>
    <cellStyle name="40% - Accent4 13 3" xfId="2172"/>
    <cellStyle name="40% - Accent4 14" xfId="295"/>
    <cellStyle name="40% - Accent4 14 2" xfId="2173"/>
    <cellStyle name="40% - Accent4 14 3" xfId="2174"/>
    <cellStyle name="40% - Accent4 15" xfId="296"/>
    <cellStyle name="40% - Accent4 15 2" xfId="2175"/>
    <cellStyle name="40% - Accent4 15 3" xfId="2176"/>
    <cellStyle name="40% - Accent4 16" xfId="297"/>
    <cellStyle name="40% - Accent4 16 2" xfId="2177"/>
    <cellStyle name="40% - Accent4 16 3" xfId="2178"/>
    <cellStyle name="40% - Accent4 17" xfId="298"/>
    <cellStyle name="40% - Accent4 17 2" xfId="2179"/>
    <cellStyle name="40% - Accent4 17 3" xfId="2180"/>
    <cellStyle name="40% - Accent4 18" xfId="299"/>
    <cellStyle name="40% - Accent4 18 2" xfId="2181"/>
    <cellStyle name="40% - Accent4 18 3" xfId="2182"/>
    <cellStyle name="40% - Accent4 19" xfId="300"/>
    <cellStyle name="40% - Accent4 19 2" xfId="2183"/>
    <cellStyle name="40% - Accent4 19 3" xfId="2184"/>
    <cellStyle name="40% - Accent4 2" xfId="301"/>
    <cellStyle name="40% - Accent4 2 2" xfId="2185"/>
    <cellStyle name="40% - Accent4 2 3" xfId="2186"/>
    <cellStyle name="40% - Accent4 20" xfId="302"/>
    <cellStyle name="40% - Accent4 20 2" xfId="2187"/>
    <cellStyle name="40% - Accent4 20 3" xfId="2188"/>
    <cellStyle name="40% - Accent4 21" xfId="303"/>
    <cellStyle name="40% - Accent4 21 2" xfId="2189"/>
    <cellStyle name="40% - Accent4 21 3" xfId="2190"/>
    <cellStyle name="40% - Accent4 22" xfId="304"/>
    <cellStyle name="40% - Accent4 22 2" xfId="2191"/>
    <cellStyle name="40% - Accent4 22 3" xfId="2192"/>
    <cellStyle name="40% - Accent4 23" xfId="305"/>
    <cellStyle name="40% - Accent4 23 2" xfId="2193"/>
    <cellStyle name="40% - Accent4 23 3" xfId="2194"/>
    <cellStyle name="40% - Accent4 24" xfId="306"/>
    <cellStyle name="40% - Accent4 24 2" xfId="2195"/>
    <cellStyle name="40% - Accent4 24 3" xfId="2196"/>
    <cellStyle name="40% - Accent4 25" xfId="307"/>
    <cellStyle name="40% - Accent4 25 2" xfId="2197"/>
    <cellStyle name="40% - Accent4 25 3" xfId="2198"/>
    <cellStyle name="40% - Accent4 26" xfId="308"/>
    <cellStyle name="40% - Accent4 26 2" xfId="2199"/>
    <cellStyle name="40% - Accent4 26 3" xfId="2200"/>
    <cellStyle name="40% - Accent4 27" xfId="309"/>
    <cellStyle name="40% - Accent4 27 2" xfId="2201"/>
    <cellStyle name="40% - Accent4 27 3" xfId="2202"/>
    <cellStyle name="40% - Accent4 28" xfId="310"/>
    <cellStyle name="40% - Accent4 28 2" xfId="2203"/>
    <cellStyle name="40% - Accent4 28 3" xfId="2204"/>
    <cellStyle name="40% - Accent4 29" xfId="311"/>
    <cellStyle name="40% - Accent4 29 2" xfId="2205"/>
    <cellStyle name="40% - Accent4 29 3" xfId="2206"/>
    <cellStyle name="40% - Accent4 3" xfId="312"/>
    <cellStyle name="40% - Accent4 3 2" xfId="2207"/>
    <cellStyle name="40% - Accent4 3 3" xfId="2208"/>
    <cellStyle name="40% - Accent4 30" xfId="313"/>
    <cellStyle name="40% - Accent4 30 2" xfId="2209"/>
    <cellStyle name="40% - Accent4 30 3" xfId="2210"/>
    <cellStyle name="40% - Accent4 31" xfId="314"/>
    <cellStyle name="40% - Accent4 31 2" xfId="2211"/>
    <cellStyle name="40% - Accent4 31 3" xfId="2212"/>
    <cellStyle name="40% - Accent4 32" xfId="2213"/>
    <cellStyle name="40% - Accent4 4" xfId="315"/>
    <cellStyle name="40% - Accent4 4 2" xfId="2214"/>
    <cellStyle name="40% - Accent4 4 3" xfId="2215"/>
    <cellStyle name="40% - Accent4 5" xfId="316"/>
    <cellStyle name="40% - Accent4 5 2" xfId="2216"/>
    <cellStyle name="40% - Accent4 5 3" xfId="2217"/>
    <cellStyle name="40% - Accent4 6" xfId="317"/>
    <cellStyle name="40% - Accent4 6 2" xfId="2218"/>
    <cellStyle name="40% - Accent4 6 3" xfId="2219"/>
    <cellStyle name="40% - Accent4 7" xfId="318"/>
    <cellStyle name="40% - Accent4 7 2" xfId="2220"/>
    <cellStyle name="40% - Accent4 7 3" xfId="2221"/>
    <cellStyle name="40% - Accent4 8" xfId="319"/>
    <cellStyle name="40% - Accent4 8 2" xfId="2222"/>
    <cellStyle name="40% - Accent4 8 3" xfId="2223"/>
    <cellStyle name="40% - Accent4 9" xfId="320"/>
    <cellStyle name="40% - Accent4 9 2" xfId="2224"/>
    <cellStyle name="40% - Accent4 9 3" xfId="2225"/>
    <cellStyle name="40% - Accent5 10" xfId="321"/>
    <cellStyle name="40% - Accent5 10 2" xfId="2226"/>
    <cellStyle name="40% - Accent5 10 3" xfId="2227"/>
    <cellStyle name="40% - Accent5 11" xfId="322"/>
    <cellStyle name="40% - Accent5 11 2" xfId="2228"/>
    <cellStyle name="40% - Accent5 11 3" xfId="2229"/>
    <cellStyle name="40% - Accent5 12" xfId="323"/>
    <cellStyle name="40% - Accent5 12 2" xfId="2230"/>
    <cellStyle name="40% - Accent5 12 3" xfId="2231"/>
    <cellStyle name="40% - Accent5 13" xfId="324"/>
    <cellStyle name="40% - Accent5 13 2" xfId="2232"/>
    <cellStyle name="40% - Accent5 13 3" xfId="2233"/>
    <cellStyle name="40% - Accent5 14" xfId="325"/>
    <cellStyle name="40% - Accent5 14 2" xfId="2234"/>
    <cellStyle name="40% - Accent5 14 3" xfId="2235"/>
    <cellStyle name="40% - Accent5 15" xfId="326"/>
    <cellStyle name="40% - Accent5 15 2" xfId="2236"/>
    <cellStyle name="40% - Accent5 15 3" xfId="2237"/>
    <cellStyle name="40% - Accent5 16" xfId="327"/>
    <cellStyle name="40% - Accent5 16 2" xfId="2238"/>
    <cellStyle name="40% - Accent5 16 3" xfId="2239"/>
    <cellStyle name="40% - Accent5 17" xfId="328"/>
    <cellStyle name="40% - Accent5 17 2" xfId="2240"/>
    <cellStyle name="40% - Accent5 17 3" xfId="2241"/>
    <cellStyle name="40% - Accent5 18" xfId="329"/>
    <cellStyle name="40% - Accent5 18 2" xfId="2242"/>
    <cellStyle name="40% - Accent5 18 3" xfId="2243"/>
    <cellStyle name="40% - Accent5 19" xfId="330"/>
    <cellStyle name="40% - Accent5 19 2" xfId="2244"/>
    <cellStyle name="40% - Accent5 19 3" xfId="2245"/>
    <cellStyle name="40% - Accent5 2" xfId="331"/>
    <cellStyle name="40% - Accent5 2 2" xfId="2246"/>
    <cellStyle name="40% - Accent5 2 3" xfId="2247"/>
    <cellStyle name="40% - Accent5 20" xfId="332"/>
    <cellStyle name="40% - Accent5 20 2" xfId="2248"/>
    <cellStyle name="40% - Accent5 20 3" xfId="2249"/>
    <cellStyle name="40% - Accent5 21" xfId="333"/>
    <cellStyle name="40% - Accent5 21 2" xfId="2250"/>
    <cellStyle name="40% - Accent5 21 3" xfId="2251"/>
    <cellStyle name="40% - Accent5 22" xfId="334"/>
    <cellStyle name="40% - Accent5 22 2" xfId="2252"/>
    <cellStyle name="40% - Accent5 22 3" xfId="2253"/>
    <cellStyle name="40% - Accent5 23" xfId="335"/>
    <cellStyle name="40% - Accent5 23 2" xfId="2254"/>
    <cellStyle name="40% - Accent5 23 3" xfId="2255"/>
    <cellStyle name="40% - Accent5 24" xfId="336"/>
    <cellStyle name="40% - Accent5 24 2" xfId="2256"/>
    <cellStyle name="40% - Accent5 24 3" xfId="2257"/>
    <cellStyle name="40% - Accent5 25" xfId="337"/>
    <cellStyle name="40% - Accent5 25 2" xfId="2258"/>
    <cellStyle name="40% - Accent5 25 3" xfId="2259"/>
    <cellStyle name="40% - Accent5 26" xfId="338"/>
    <cellStyle name="40% - Accent5 26 2" xfId="2260"/>
    <cellStyle name="40% - Accent5 26 3" xfId="2261"/>
    <cellStyle name="40% - Accent5 27" xfId="339"/>
    <cellStyle name="40% - Accent5 27 2" xfId="2262"/>
    <cellStyle name="40% - Accent5 27 3" xfId="2263"/>
    <cellStyle name="40% - Accent5 28" xfId="340"/>
    <cellStyle name="40% - Accent5 28 2" xfId="2264"/>
    <cellStyle name="40% - Accent5 28 3" xfId="2265"/>
    <cellStyle name="40% - Accent5 29" xfId="341"/>
    <cellStyle name="40% - Accent5 29 2" xfId="2266"/>
    <cellStyle name="40% - Accent5 29 3" xfId="2267"/>
    <cellStyle name="40% - Accent5 3" xfId="342"/>
    <cellStyle name="40% - Accent5 3 2" xfId="2268"/>
    <cellStyle name="40% - Accent5 3 3" xfId="2269"/>
    <cellStyle name="40% - Accent5 30" xfId="343"/>
    <cellStyle name="40% - Accent5 30 2" xfId="2270"/>
    <cellStyle name="40% - Accent5 30 3" xfId="2271"/>
    <cellStyle name="40% - Accent5 31" xfId="344"/>
    <cellStyle name="40% - Accent5 31 2" xfId="2272"/>
    <cellStyle name="40% - Accent5 31 3" xfId="2273"/>
    <cellStyle name="40% - Accent5 32" xfId="2274"/>
    <cellStyle name="40% - Accent5 4" xfId="345"/>
    <cellStyle name="40% - Accent5 4 2" xfId="2275"/>
    <cellStyle name="40% - Accent5 4 3" xfId="2276"/>
    <cellStyle name="40% - Accent5 5" xfId="346"/>
    <cellStyle name="40% - Accent5 5 2" xfId="2277"/>
    <cellStyle name="40% - Accent5 5 3" xfId="2278"/>
    <cellStyle name="40% - Accent5 6" xfId="347"/>
    <cellStyle name="40% - Accent5 6 2" xfId="2279"/>
    <cellStyle name="40% - Accent5 6 3" xfId="2280"/>
    <cellStyle name="40% - Accent5 7" xfId="348"/>
    <cellStyle name="40% - Accent5 7 2" xfId="2281"/>
    <cellStyle name="40% - Accent5 7 3" xfId="2282"/>
    <cellStyle name="40% - Accent5 8" xfId="349"/>
    <cellStyle name="40% - Accent5 8 2" xfId="2283"/>
    <cellStyle name="40% - Accent5 8 3" xfId="2284"/>
    <cellStyle name="40% - Accent5 9" xfId="350"/>
    <cellStyle name="40% - Accent5 9 2" xfId="2285"/>
    <cellStyle name="40% - Accent5 9 3" xfId="2286"/>
    <cellStyle name="40% - Accent6 10" xfId="351"/>
    <cellStyle name="40% - Accent6 10 2" xfId="2287"/>
    <cellStyle name="40% - Accent6 10 3" xfId="2288"/>
    <cellStyle name="40% - Accent6 11" xfId="352"/>
    <cellStyle name="40% - Accent6 11 2" xfId="2289"/>
    <cellStyle name="40% - Accent6 11 3" xfId="2290"/>
    <cellStyle name="40% - Accent6 12" xfId="353"/>
    <cellStyle name="40% - Accent6 12 2" xfId="2291"/>
    <cellStyle name="40% - Accent6 12 3" xfId="2292"/>
    <cellStyle name="40% - Accent6 13" xfId="354"/>
    <cellStyle name="40% - Accent6 13 2" xfId="2293"/>
    <cellStyle name="40% - Accent6 13 3" xfId="2294"/>
    <cellStyle name="40% - Accent6 14" xfId="355"/>
    <cellStyle name="40% - Accent6 14 2" xfId="2295"/>
    <cellStyle name="40% - Accent6 14 3" xfId="2296"/>
    <cellStyle name="40% - Accent6 15" xfId="356"/>
    <cellStyle name="40% - Accent6 15 2" xfId="2297"/>
    <cellStyle name="40% - Accent6 15 3" xfId="2298"/>
    <cellStyle name="40% - Accent6 16" xfId="357"/>
    <cellStyle name="40% - Accent6 16 2" xfId="2299"/>
    <cellStyle name="40% - Accent6 16 3" xfId="2300"/>
    <cellStyle name="40% - Accent6 17" xfId="358"/>
    <cellStyle name="40% - Accent6 17 2" xfId="2301"/>
    <cellStyle name="40% - Accent6 17 3" xfId="2302"/>
    <cellStyle name="40% - Accent6 18" xfId="359"/>
    <cellStyle name="40% - Accent6 18 2" xfId="2303"/>
    <cellStyle name="40% - Accent6 18 3" xfId="2304"/>
    <cellStyle name="40% - Accent6 19" xfId="360"/>
    <cellStyle name="40% - Accent6 19 2" xfId="2305"/>
    <cellStyle name="40% - Accent6 19 3" xfId="2306"/>
    <cellStyle name="40% - Accent6 2" xfId="361"/>
    <cellStyle name="40% - Accent6 2 2" xfId="2307"/>
    <cellStyle name="40% - Accent6 2 3" xfId="2308"/>
    <cellStyle name="40% - Accent6 20" xfId="362"/>
    <cellStyle name="40% - Accent6 20 2" xfId="2309"/>
    <cellStyle name="40% - Accent6 20 3" xfId="2310"/>
    <cellStyle name="40% - Accent6 21" xfId="363"/>
    <cellStyle name="40% - Accent6 21 2" xfId="2311"/>
    <cellStyle name="40% - Accent6 21 3" xfId="2312"/>
    <cellStyle name="40% - Accent6 22" xfId="364"/>
    <cellStyle name="40% - Accent6 22 2" xfId="2313"/>
    <cellStyle name="40% - Accent6 22 3" xfId="2314"/>
    <cellStyle name="40% - Accent6 23" xfId="365"/>
    <cellStyle name="40% - Accent6 23 2" xfId="2315"/>
    <cellStyle name="40% - Accent6 23 3" xfId="2316"/>
    <cellStyle name="40% - Accent6 24" xfId="366"/>
    <cellStyle name="40% - Accent6 24 2" xfId="2317"/>
    <cellStyle name="40% - Accent6 24 3" xfId="2318"/>
    <cellStyle name="40% - Accent6 25" xfId="367"/>
    <cellStyle name="40% - Accent6 25 2" xfId="2319"/>
    <cellStyle name="40% - Accent6 25 3" xfId="2320"/>
    <cellStyle name="40% - Accent6 26" xfId="368"/>
    <cellStyle name="40% - Accent6 26 2" xfId="2321"/>
    <cellStyle name="40% - Accent6 26 3" xfId="2322"/>
    <cellStyle name="40% - Accent6 27" xfId="369"/>
    <cellStyle name="40% - Accent6 27 2" xfId="2323"/>
    <cellStyle name="40% - Accent6 27 3" xfId="2324"/>
    <cellStyle name="40% - Accent6 28" xfId="370"/>
    <cellStyle name="40% - Accent6 28 2" xfId="2325"/>
    <cellStyle name="40% - Accent6 28 3" xfId="2326"/>
    <cellStyle name="40% - Accent6 29" xfId="371"/>
    <cellStyle name="40% - Accent6 29 2" xfId="2327"/>
    <cellStyle name="40% - Accent6 29 3" xfId="2328"/>
    <cellStyle name="40% - Accent6 3" xfId="372"/>
    <cellStyle name="40% - Accent6 3 2" xfId="2329"/>
    <cellStyle name="40% - Accent6 3 3" xfId="2330"/>
    <cellStyle name="40% - Accent6 30" xfId="373"/>
    <cellStyle name="40% - Accent6 30 2" xfId="2331"/>
    <cellStyle name="40% - Accent6 30 3" xfId="2332"/>
    <cellStyle name="40% - Accent6 31" xfId="374"/>
    <cellStyle name="40% - Accent6 31 2" xfId="2333"/>
    <cellStyle name="40% - Accent6 31 3" xfId="2334"/>
    <cellStyle name="40% - Accent6 32" xfId="2335"/>
    <cellStyle name="40% - Accent6 4" xfId="375"/>
    <cellStyle name="40% - Accent6 4 2" xfId="2336"/>
    <cellStyle name="40% - Accent6 4 3" xfId="2337"/>
    <cellStyle name="40% - Accent6 5" xfId="376"/>
    <cellStyle name="40% - Accent6 5 2" xfId="2338"/>
    <cellStyle name="40% - Accent6 5 3" xfId="2339"/>
    <cellStyle name="40% - Accent6 6" xfId="377"/>
    <cellStyle name="40% - Accent6 6 2" xfId="2340"/>
    <cellStyle name="40% - Accent6 6 3" xfId="2341"/>
    <cellStyle name="40% - Accent6 7" xfId="378"/>
    <cellStyle name="40% - Accent6 7 2" xfId="2342"/>
    <cellStyle name="40% - Accent6 7 3" xfId="2343"/>
    <cellStyle name="40% - Accent6 8" xfId="379"/>
    <cellStyle name="40% - Accent6 8 2" xfId="2344"/>
    <cellStyle name="40% - Accent6 8 3" xfId="2345"/>
    <cellStyle name="40% - Accent6 9" xfId="380"/>
    <cellStyle name="40% - Accent6 9 2" xfId="2346"/>
    <cellStyle name="40% - Accent6 9 3" xfId="2347"/>
    <cellStyle name="60% - Accent1 10" xfId="381"/>
    <cellStyle name="60% - Accent1 10 2" xfId="2348"/>
    <cellStyle name="60% - Accent1 10 3" xfId="2349"/>
    <cellStyle name="60% - Accent1 11" xfId="382"/>
    <cellStyle name="60% - Accent1 11 2" xfId="2350"/>
    <cellStyle name="60% - Accent1 11 3" xfId="2351"/>
    <cellStyle name="60% - Accent1 12" xfId="383"/>
    <cellStyle name="60% - Accent1 12 2" xfId="2352"/>
    <cellStyle name="60% - Accent1 12 3" xfId="2353"/>
    <cellStyle name="60% - Accent1 13" xfId="384"/>
    <cellStyle name="60% - Accent1 13 2" xfId="2354"/>
    <cellStyle name="60% - Accent1 13 3" xfId="2355"/>
    <cellStyle name="60% - Accent1 14" xfId="385"/>
    <cellStyle name="60% - Accent1 14 2" xfId="2356"/>
    <cellStyle name="60% - Accent1 14 3" xfId="2357"/>
    <cellStyle name="60% - Accent1 15" xfId="386"/>
    <cellStyle name="60% - Accent1 15 2" xfId="2358"/>
    <cellStyle name="60% - Accent1 15 3" xfId="2359"/>
    <cellStyle name="60% - Accent1 16" xfId="387"/>
    <cellStyle name="60% - Accent1 16 2" xfId="2360"/>
    <cellStyle name="60% - Accent1 16 3" xfId="2361"/>
    <cellStyle name="60% - Accent1 17" xfId="388"/>
    <cellStyle name="60% - Accent1 17 2" xfId="2362"/>
    <cellStyle name="60% - Accent1 17 3" xfId="2363"/>
    <cellStyle name="60% - Accent1 18" xfId="389"/>
    <cellStyle name="60% - Accent1 18 2" xfId="2364"/>
    <cellStyle name="60% - Accent1 18 3" xfId="2365"/>
    <cellStyle name="60% - Accent1 19" xfId="390"/>
    <cellStyle name="60% - Accent1 19 2" xfId="2366"/>
    <cellStyle name="60% - Accent1 19 3" xfId="2367"/>
    <cellStyle name="60% - Accent1 2" xfId="391"/>
    <cellStyle name="60% - Accent1 2 2" xfId="2368"/>
    <cellStyle name="60% - Accent1 2 3" xfId="2369"/>
    <cellStyle name="60% - Accent1 20" xfId="392"/>
    <cellStyle name="60% - Accent1 20 2" xfId="2370"/>
    <cellStyle name="60% - Accent1 20 3" xfId="2371"/>
    <cellStyle name="60% - Accent1 21" xfId="393"/>
    <cellStyle name="60% - Accent1 21 2" xfId="2372"/>
    <cellStyle name="60% - Accent1 21 3" xfId="2373"/>
    <cellStyle name="60% - Accent1 22" xfId="394"/>
    <cellStyle name="60% - Accent1 22 2" xfId="2374"/>
    <cellStyle name="60% - Accent1 22 3" xfId="2375"/>
    <cellStyle name="60% - Accent1 23" xfId="395"/>
    <cellStyle name="60% - Accent1 23 2" xfId="2376"/>
    <cellStyle name="60% - Accent1 23 3" xfId="2377"/>
    <cellStyle name="60% - Accent1 24" xfId="396"/>
    <cellStyle name="60% - Accent1 24 2" xfId="2378"/>
    <cellStyle name="60% - Accent1 24 3" xfId="2379"/>
    <cellStyle name="60% - Accent1 25" xfId="397"/>
    <cellStyle name="60% - Accent1 25 2" xfId="2380"/>
    <cellStyle name="60% - Accent1 25 3" xfId="2381"/>
    <cellStyle name="60% - Accent1 26" xfId="398"/>
    <cellStyle name="60% - Accent1 26 2" xfId="2382"/>
    <cellStyle name="60% - Accent1 26 3" xfId="2383"/>
    <cellStyle name="60% - Accent1 27" xfId="399"/>
    <cellStyle name="60% - Accent1 27 2" xfId="2384"/>
    <cellStyle name="60% - Accent1 27 3" xfId="2385"/>
    <cellStyle name="60% - Accent1 28" xfId="400"/>
    <cellStyle name="60% - Accent1 28 2" xfId="2386"/>
    <cellStyle name="60% - Accent1 28 3" xfId="2387"/>
    <cellStyle name="60% - Accent1 29" xfId="401"/>
    <cellStyle name="60% - Accent1 29 2" xfId="2388"/>
    <cellStyle name="60% - Accent1 29 3" xfId="2389"/>
    <cellStyle name="60% - Accent1 3" xfId="402"/>
    <cellStyle name="60% - Accent1 3 2" xfId="2390"/>
    <cellStyle name="60% - Accent1 3 3" xfId="2391"/>
    <cellStyle name="60% - Accent1 30" xfId="403"/>
    <cellStyle name="60% - Accent1 30 2" xfId="2392"/>
    <cellStyle name="60% - Accent1 30 3" xfId="2393"/>
    <cellStyle name="60% - Accent1 31" xfId="404"/>
    <cellStyle name="60% - Accent1 31 2" xfId="2394"/>
    <cellStyle name="60% - Accent1 31 3" xfId="2395"/>
    <cellStyle name="60% - Accent1 32" xfId="2396"/>
    <cellStyle name="60% - Accent1 4" xfId="405"/>
    <cellStyle name="60% - Accent1 4 2" xfId="2397"/>
    <cellStyle name="60% - Accent1 4 3" xfId="2398"/>
    <cellStyle name="60% - Accent1 5" xfId="406"/>
    <cellStyle name="60% - Accent1 5 2" xfId="2399"/>
    <cellStyle name="60% - Accent1 5 3" xfId="2400"/>
    <cellStyle name="60% - Accent1 6" xfId="407"/>
    <cellStyle name="60% - Accent1 6 2" xfId="2401"/>
    <cellStyle name="60% - Accent1 6 3" xfId="2402"/>
    <cellStyle name="60% - Accent1 7" xfId="408"/>
    <cellStyle name="60% - Accent1 7 2" xfId="2403"/>
    <cellStyle name="60% - Accent1 7 3" xfId="2404"/>
    <cellStyle name="60% - Accent1 8" xfId="409"/>
    <cellStyle name="60% - Accent1 8 2" xfId="2405"/>
    <cellStyle name="60% - Accent1 8 3" xfId="2406"/>
    <cellStyle name="60% - Accent1 9" xfId="410"/>
    <cellStyle name="60% - Accent1 9 2" xfId="2407"/>
    <cellStyle name="60% - Accent1 9 3" xfId="2408"/>
    <cellStyle name="60% - Accent2 10" xfId="411"/>
    <cellStyle name="60% - Accent2 10 2" xfId="2409"/>
    <cellStyle name="60% - Accent2 10 3" xfId="2410"/>
    <cellStyle name="60% - Accent2 11" xfId="412"/>
    <cellStyle name="60% - Accent2 11 2" xfId="2411"/>
    <cellStyle name="60% - Accent2 11 3" xfId="2412"/>
    <cellStyle name="60% - Accent2 12" xfId="413"/>
    <cellStyle name="60% - Accent2 12 2" xfId="2413"/>
    <cellStyle name="60% - Accent2 12 3" xfId="2414"/>
    <cellStyle name="60% - Accent2 13" xfId="414"/>
    <cellStyle name="60% - Accent2 13 2" xfId="2415"/>
    <cellStyle name="60% - Accent2 13 3" xfId="2416"/>
    <cellStyle name="60% - Accent2 14" xfId="415"/>
    <cellStyle name="60% - Accent2 14 2" xfId="2417"/>
    <cellStyle name="60% - Accent2 14 3" xfId="2418"/>
    <cellStyle name="60% - Accent2 15" xfId="416"/>
    <cellStyle name="60% - Accent2 15 2" xfId="2419"/>
    <cellStyle name="60% - Accent2 15 3" xfId="2420"/>
    <cellStyle name="60% - Accent2 16" xfId="417"/>
    <cellStyle name="60% - Accent2 16 2" xfId="2421"/>
    <cellStyle name="60% - Accent2 16 3" xfId="2422"/>
    <cellStyle name="60% - Accent2 17" xfId="418"/>
    <cellStyle name="60% - Accent2 17 2" xfId="2423"/>
    <cellStyle name="60% - Accent2 17 3" xfId="2424"/>
    <cellStyle name="60% - Accent2 18" xfId="419"/>
    <cellStyle name="60% - Accent2 18 2" xfId="2425"/>
    <cellStyle name="60% - Accent2 18 3" xfId="2426"/>
    <cellStyle name="60% - Accent2 19" xfId="420"/>
    <cellStyle name="60% - Accent2 19 2" xfId="2427"/>
    <cellStyle name="60% - Accent2 19 3" xfId="2428"/>
    <cellStyle name="60% - Accent2 2" xfId="421"/>
    <cellStyle name="60% - Accent2 2 2" xfId="2429"/>
    <cellStyle name="60% - Accent2 2 3" xfId="2430"/>
    <cellStyle name="60% - Accent2 20" xfId="422"/>
    <cellStyle name="60% - Accent2 20 2" xfId="2431"/>
    <cellStyle name="60% - Accent2 20 3" xfId="2432"/>
    <cellStyle name="60% - Accent2 21" xfId="423"/>
    <cellStyle name="60% - Accent2 21 2" xfId="2433"/>
    <cellStyle name="60% - Accent2 21 3" xfId="2434"/>
    <cellStyle name="60% - Accent2 22" xfId="424"/>
    <cellStyle name="60% - Accent2 22 2" xfId="2435"/>
    <cellStyle name="60% - Accent2 22 3" xfId="2436"/>
    <cellStyle name="60% - Accent2 23" xfId="425"/>
    <cellStyle name="60% - Accent2 23 2" xfId="2437"/>
    <cellStyle name="60% - Accent2 23 3" xfId="2438"/>
    <cellStyle name="60% - Accent2 24" xfId="426"/>
    <cellStyle name="60% - Accent2 24 2" xfId="2439"/>
    <cellStyle name="60% - Accent2 24 3" xfId="2440"/>
    <cellStyle name="60% - Accent2 25" xfId="427"/>
    <cellStyle name="60% - Accent2 25 2" xfId="2441"/>
    <cellStyle name="60% - Accent2 25 3" xfId="2442"/>
    <cellStyle name="60% - Accent2 26" xfId="428"/>
    <cellStyle name="60% - Accent2 26 2" xfId="2443"/>
    <cellStyle name="60% - Accent2 26 3" xfId="2444"/>
    <cellStyle name="60% - Accent2 27" xfId="429"/>
    <cellStyle name="60% - Accent2 27 2" xfId="2445"/>
    <cellStyle name="60% - Accent2 27 3" xfId="2446"/>
    <cellStyle name="60% - Accent2 28" xfId="430"/>
    <cellStyle name="60% - Accent2 28 2" xfId="2447"/>
    <cellStyle name="60% - Accent2 28 3" xfId="2448"/>
    <cellStyle name="60% - Accent2 29" xfId="431"/>
    <cellStyle name="60% - Accent2 29 2" xfId="2449"/>
    <cellStyle name="60% - Accent2 29 3" xfId="2450"/>
    <cellStyle name="60% - Accent2 3" xfId="432"/>
    <cellStyle name="60% - Accent2 3 2" xfId="2451"/>
    <cellStyle name="60% - Accent2 3 3" xfId="2452"/>
    <cellStyle name="60% - Accent2 30" xfId="433"/>
    <cellStyle name="60% - Accent2 30 2" xfId="2453"/>
    <cellStyle name="60% - Accent2 30 3" xfId="2454"/>
    <cellStyle name="60% - Accent2 31" xfId="434"/>
    <cellStyle name="60% - Accent2 31 2" xfId="2455"/>
    <cellStyle name="60% - Accent2 31 3" xfId="2456"/>
    <cellStyle name="60% - Accent2 32" xfId="2457"/>
    <cellStyle name="60% - Accent2 4" xfId="435"/>
    <cellStyle name="60% - Accent2 4 2" xfId="2458"/>
    <cellStyle name="60% - Accent2 4 3" xfId="2459"/>
    <cellStyle name="60% - Accent2 5" xfId="436"/>
    <cellStyle name="60% - Accent2 5 2" xfId="2460"/>
    <cellStyle name="60% - Accent2 5 3" xfId="2461"/>
    <cellStyle name="60% - Accent2 6" xfId="437"/>
    <cellStyle name="60% - Accent2 6 2" xfId="2462"/>
    <cellStyle name="60% - Accent2 6 3" xfId="2463"/>
    <cellStyle name="60% - Accent2 7" xfId="438"/>
    <cellStyle name="60% - Accent2 7 2" xfId="2464"/>
    <cellStyle name="60% - Accent2 7 3" xfId="2465"/>
    <cellStyle name="60% - Accent2 8" xfId="439"/>
    <cellStyle name="60% - Accent2 8 2" xfId="2466"/>
    <cellStyle name="60% - Accent2 8 3" xfId="2467"/>
    <cellStyle name="60% - Accent2 9" xfId="440"/>
    <cellStyle name="60% - Accent2 9 2" xfId="2468"/>
    <cellStyle name="60% - Accent2 9 3" xfId="2469"/>
    <cellStyle name="60% - Accent3 10" xfId="441"/>
    <cellStyle name="60% - Accent3 10 2" xfId="2470"/>
    <cellStyle name="60% - Accent3 10 3" xfId="2471"/>
    <cellStyle name="60% - Accent3 11" xfId="442"/>
    <cellStyle name="60% - Accent3 11 2" xfId="2472"/>
    <cellStyle name="60% - Accent3 11 3" xfId="2473"/>
    <cellStyle name="60% - Accent3 12" xfId="443"/>
    <cellStyle name="60% - Accent3 12 2" xfId="2474"/>
    <cellStyle name="60% - Accent3 12 3" xfId="2475"/>
    <cellStyle name="60% - Accent3 13" xfId="444"/>
    <cellStyle name="60% - Accent3 13 2" xfId="2476"/>
    <cellStyle name="60% - Accent3 13 3" xfId="2477"/>
    <cellStyle name="60% - Accent3 14" xfId="445"/>
    <cellStyle name="60% - Accent3 14 2" xfId="2478"/>
    <cellStyle name="60% - Accent3 14 3" xfId="2479"/>
    <cellStyle name="60% - Accent3 15" xfId="446"/>
    <cellStyle name="60% - Accent3 15 2" xfId="2480"/>
    <cellStyle name="60% - Accent3 15 3" xfId="2481"/>
    <cellStyle name="60% - Accent3 16" xfId="447"/>
    <cellStyle name="60% - Accent3 16 2" xfId="2482"/>
    <cellStyle name="60% - Accent3 16 3" xfId="2483"/>
    <cellStyle name="60% - Accent3 17" xfId="448"/>
    <cellStyle name="60% - Accent3 17 2" xfId="2484"/>
    <cellStyle name="60% - Accent3 17 3" xfId="2485"/>
    <cellStyle name="60% - Accent3 18" xfId="449"/>
    <cellStyle name="60% - Accent3 18 2" xfId="2486"/>
    <cellStyle name="60% - Accent3 18 3" xfId="2487"/>
    <cellStyle name="60% - Accent3 19" xfId="450"/>
    <cellStyle name="60% - Accent3 19 2" xfId="2488"/>
    <cellStyle name="60% - Accent3 19 3" xfId="2489"/>
    <cellStyle name="60% - Accent3 2" xfId="451"/>
    <cellStyle name="60% - Accent3 2 2" xfId="2490"/>
    <cellStyle name="60% - Accent3 2 3" xfId="2491"/>
    <cellStyle name="60% - Accent3 20" xfId="452"/>
    <cellStyle name="60% - Accent3 20 2" xfId="2492"/>
    <cellStyle name="60% - Accent3 20 3" xfId="2493"/>
    <cellStyle name="60% - Accent3 21" xfId="453"/>
    <cellStyle name="60% - Accent3 21 2" xfId="2494"/>
    <cellStyle name="60% - Accent3 21 3" xfId="2495"/>
    <cellStyle name="60% - Accent3 22" xfId="454"/>
    <cellStyle name="60% - Accent3 22 2" xfId="2496"/>
    <cellStyle name="60% - Accent3 22 3" xfId="2497"/>
    <cellStyle name="60% - Accent3 23" xfId="455"/>
    <cellStyle name="60% - Accent3 23 2" xfId="2498"/>
    <cellStyle name="60% - Accent3 23 3" xfId="2499"/>
    <cellStyle name="60% - Accent3 24" xfId="456"/>
    <cellStyle name="60% - Accent3 24 2" xfId="2500"/>
    <cellStyle name="60% - Accent3 24 3" xfId="2501"/>
    <cellStyle name="60% - Accent3 25" xfId="457"/>
    <cellStyle name="60% - Accent3 25 2" xfId="2502"/>
    <cellStyle name="60% - Accent3 25 3" xfId="2503"/>
    <cellStyle name="60% - Accent3 26" xfId="458"/>
    <cellStyle name="60% - Accent3 26 2" xfId="2504"/>
    <cellStyle name="60% - Accent3 26 3" xfId="2505"/>
    <cellStyle name="60% - Accent3 27" xfId="459"/>
    <cellStyle name="60% - Accent3 27 2" xfId="2506"/>
    <cellStyle name="60% - Accent3 27 3" xfId="2507"/>
    <cellStyle name="60% - Accent3 28" xfId="460"/>
    <cellStyle name="60% - Accent3 28 2" xfId="2508"/>
    <cellStyle name="60% - Accent3 28 3" xfId="2509"/>
    <cellStyle name="60% - Accent3 29" xfId="461"/>
    <cellStyle name="60% - Accent3 29 2" xfId="2510"/>
    <cellStyle name="60% - Accent3 29 3" xfId="2511"/>
    <cellStyle name="60% - Accent3 3" xfId="462"/>
    <cellStyle name="60% - Accent3 3 2" xfId="2512"/>
    <cellStyle name="60% - Accent3 3 3" xfId="2513"/>
    <cellStyle name="60% - Accent3 30" xfId="463"/>
    <cellStyle name="60% - Accent3 30 2" xfId="2514"/>
    <cellStyle name="60% - Accent3 30 3" xfId="2515"/>
    <cellStyle name="60% - Accent3 31" xfId="464"/>
    <cellStyle name="60% - Accent3 31 2" xfId="2516"/>
    <cellStyle name="60% - Accent3 31 3" xfId="2517"/>
    <cellStyle name="60% - Accent3 32" xfId="2518"/>
    <cellStyle name="60% - Accent3 4" xfId="465"/>
    <cellStyle name="60% - Accent3 4 2" xfId="2519"/>
    <cellStyle name="60% - Accent3 4 3" xfId="2520"/>
    <cellStyle name="60% - Accent3 5" xfId="466"/>
    <cellStyle name="60% - Accent3 5 2" xfId="2521"/>
    <cellStyle name="60% - Accent3 5 3" xfId="2522"/>
    <cellStyle name="60% - Accent3 6" xfId="467"/>
    <cellStyle name="60% - Accent3 6 2" xfId="2523"/>
    <cellStyle name="60% - Accent3 6 3" xfId="2524"/>
    <cellStyle name="60% - Accent3 7" xfId="468"/>
    <cellStyle name="60% - Accent3 7 2" xfId="2525"/>
    <cellStyle name="60% - Accent3 7 3" xfId="2526"/>
    <cellStyle name="60% - Accent3 8" xfId="469"/>
    <cellStyle name="60% - Accent3 8 2" xfId="2527"/>
    <cellStyle name="60% - Accent3 8 3" xfId="2528"/>
    <cellStyle name="60% - Accent3 9" xfId="470"/>
    <cellStyle name="60% - Accent3 9 2" xfId="2529"/>
    <cellStyle name="60% - Accent3 9 3" xfId="2530"/>
    <cellStyle name="60% - Accent4 10" xfId="471"/>
    <cellStyle name="60% - Accent4 10 2" xfId="2531"/>
    <cellStyle name="60% - Accent4 10 3" xfId="2532"/>
    <cellStyle name="60% - Accent4 11" xfId="472"/>
    <cellStyle name="60% - Accent4 11 2" xfId="2533"/>
    <cellStyle name="60% - Accent4 11 3" xfId="2534"/>
    <cellStyle name="60% - Accent4 12" xfId="473"/>
    <cellStyle name="60% - Accent4 12 2" xfId="2535"/>
    <cellStyle name="60% - Accent4 12 3" xfId="2536"/>
    <cellStyle name="60% - Accent4 13" xfId="474"/>
    <cellStyle name="60% - Accent4 13 2" xfId="2537"/>
    <cellStyle name="60% - Accent4 13 3" xfId="2538"/>
    <cellStyle name="60% - Accent4 14" xfId="475"/>
    <cellStyle name="60% - Accent4 14 2" xfId="2539"/>
    <cellStyle name="60% - Accent4 14 3" xfId="2540"/>
    <cellStyle name="60% - Accent4 15" xfId="476"/>
    <cellStyle name="60% - Accent4 15 2" xfId="2541"/>
    <cellStyle name="60% - Accent4 15 3" xfId="2542"/>
    <cellStyle name="60% - Accent4 16" xfId="477"/>
    <cellStyle name="60% - Accent4 16 2" xfId="2543"/>
    <cellStyle name="60% - Accent4 16 3" xfId="2544"/>
    <cellStyle name="60% - Accent4 17" xfId="478"/>
    <cellStyle name="60% - Accent4 17 2" xfId="2545"/>
    <cellStyle name="60% - Accent4 17 3" xfId="2546"/>
    <cellStyle name="60% - Accent4 18" xfId="479"/>
    <cellStyle name="60% - Accent4 18 2" xfId="2547"/>
    <cellStyle name="60% - Accent4 18 3" xfId="2548"/>
    <cellStyle name="60% - Accent4 19" xfId="480"/>
    <cellStyle name="60% - Accent4 19 2" xfId="2549"/>
    <cellStyle name="60% - Accent4 19 3" xfId="2550"/>
    <cellStyle name="60% - Accent4 2" xfId="481"/>
    <cellStyle name="60% - Accent4 2 2" xfId="2551"/>
    <cellStyle name="60% - Accent4 2 3" xfId="2552"/>
    <cellStyle name="60% - Accent4 20" xfId="482"/>
    <cellStyle name="60% - Accent4 20 2" xfId="2553"/>
    <cellStyle name="60% - Accent4 20 3" xfId="2554"/>
    <cellStyle name="60% - Accent4 21" xfId="483"/>
    <cellStyle name="60% - Accent4 21 2" xfId="2555"/>
    <cellStyle name="60% - Accent4 21 3" xfId="2556"/>
    <cellStyle name="60% - Accent4 22" xfId="484"/>
    <cellStyle name="60% - Accent4 22 2" xfId="2557"/>
    <cellStyle name="60% - Accent4 22 3" xfId="2558"/>
    <cellStyle name="60% - Accent4 23" xfId="485"/>
    <cellStyle name="60% - Accent4 23 2" xfId="2559"/>
    <cellStyle name="60% - Accent4 23 3" xfId="2560"/>
    <cellStyle name="60% - Accent4 24" xfId="486"/>
    <cellStyle name="60% - Accent4 24 2" xfId="2561"/>
    <cellStyle name="60% - Accent4 24 3" xfId="2562"/>
    <cellStyle name="60% - Accent4 25" xfId="487"/>
    <cellStyle name="60% - Accent4 25 2" xfId="2563"/>
    <cellStyle name="60% - Accent4 25 3" xfId="2564"/>
    <cellStyle name="60% - Accent4 26" xfId="488"/>
    <cellStyle name="60% - Accent4 26 2" xfId="2565"/>
    <cellStyle name="60% - Accent4 26 3" xfId="2566"/>
    <cellStyle name="60% - Accent4 27" xfId="489"/>
    <cellStyle name="60% - Accent4 27 2" xfId="2567"/>
    <cellStyle name="60% - Accent4 27 3" xfId="2568"/>
    <cellStyle name="60% - Accent4 28" xfId="490"/>
    <cellStyle name="60% - Accent4 28 2" xfId="2569"/>
    <cellStyle name="60% - Accent4 28 3" xfId="2570"/>
    <cellStyle name="60% - Accent4 29" xfId="491"/>
    <cellStyle name="60% - Accent4 29 2" xfId="2571"/>
    <cellStyle name="60% - Accent4 29 3" xfId="2572"/>
    <cellStyle name="60% - Accent4 3" xfId="492"/>
    <cellStyle name="60% - Accent4 3 2" xfId="2573"/>
    <cellStyle name="60% - Accent4 3 3" xfId="2574"/>
    <cellStyle name="60% - Accent4 30" xfId="493"/>
    <cellStyle name="60% - Accent4 30 2" xfId="2575"/>
    <cellStyle name="60% - Accent4 30 3" xfId="2576"/>
    <cellStyle name="60% - Accent4 31" xfId="494"/>
    <cellStyle name="60% - Accent4 31 2" xfId="2577"/>
    <cellStyle name="60% - Accent4 31 3" xfId="2578"/>
    <cellStyle name="60% - Accent4 32" xfId="2579"/>
    <cellStyle name="60% - Accent4 4" xfId="495"/>
    <cellStyle name="60% - Accent4 4 2" xfId="2580"/>
    <cellStyle name="60% - Accent4 4 3" xfId="2581"/>
    <cellStyle name="60% - Accent4 5" xfId="496"/>
    <cellStyle name="60% - Accent4 5 2" xfId="2582"/>
    <cellStyle name="60% - Accent4 5 3" xfId="2583"/>
    <cellStyle name="60% - Accent4 6" xfId="497"/>
    <cellStyle name="60% - Accent4 6 2" xfId="2584"/>
    <cellStyle name="60% - Accent4 6 3" xfId="2585"/>
    <cellStyle name="60% - Accent4 7" xfId="498"/>
    <cellStyle name="60% - Accent4 7 2" xfId="2586"/>
    <cellStyle name="60% - Accent4 7 3" xfId="2587"/>
    <cellStyle name="60% - Accent4 8" xfId="499"/>
    <cellStyle name="60% - Accent4 8 2" xfId="2588"/>
    <cellStyle name="60% - Accent4 8 3" xfId="2589"/>
    <cellStyle name="60% - Accent4 9" xfId="500"/>
    <cellStyle name="60% - Accent4 9 2" xfId="2590"/>
    <cellStyle name="60% - Accent4 9 3" xfId="2591"/>
    <cellStyle name="60% - Accent5 10" xfId="501"/>
    <cellStyle name="60% - Accent5 10 2" xfId="2592"/>
    <cellStyle name="60% - Accent5 10 3" xfId="2593"/>
    <cellStyle name="60% - Accent5 11" xfId="502"/>
    <cellStyle name="60% - Accent5 11 2" xfId="2594"/>
    <cellStyle name="60% - Accent5 11 3" xfId="2595"/>
    <cellStyle name="60% - Accent5 12" xfId="503"/>
    <cellStyle name="60% - Accent5 12 2" xfId="2596"/>
    <cellStyle name="60% - Accent5 12 3" xfId="2597"/>
    <cellStyle name="60% - Accent5 13" xfId="504"/>
    <cellStyle name="60% - Accent5 13 2" xfId="2598"/>
    <cellStyle name="60% - Accent5 13 3" xfId="2599"/>
    <cellStyle name="60% - Accent5 14" xfId="505"/>
    <cellStyle name="60% - Accent5 14 2" xfId="2600"/>
    <cellStyle name="60% - Accent5 14 3" xfId="2601"/>
    <cellStyle name="60% - Accent5 15" xfId="506"/>
    <cellStyle name="60% - Accent5 15 2" xfId="2602"/>
    <cellStyle name="60% - Accent5 15 3" xfId="2603"/>
    <cellStyle name="60% - Accent5 16" xfId="507"/>
    <cellStyle name="60% - Accent5 16 2" xfId="2604"/>
    <cellStyle name="60% - Accent5 16 3" xfId="2605"/>
    <cellStyle name="60% - Accent5 17" xfId="508"/>
    <cellStyle name="60% - Accent5 17 2" xfId="2606"/>
    <cellStyle name="60% - Accent5 17 3" xfId="2607"/>
    <cellStyle name="60% - Accent5 18" xfId="509"/>
    <cellStyle name="60% - Accent5 18 2" xfId="2608"/>
    <cellStyle name="60% - Accent5 18 3" xfId="2609"/>
    <cellStyle name="60% - Accent5 19" xfId="510"/>
    <cellStyle name="60% - Accent5 19 2" xfId="2610"/>
    <cellStyle name="60% - Accent5 19 3" xfId="2611"/>
    <cellStyle name="60% - Accent5 2" xfId="511"/>
    <cellStyle name="60% - Accent5 2 2" xfId="2612"/>
    <cellStyle name="60% - Accent5 2 3" xfId="2613"/>
    <cellStyle name="60% - Accent5 20" xfId="512"/>
    <cellStyle name="60% - Accent5 20 2" xfId="2614"/>
    <cellStyle name="60% - Accent5 20 3" xfId="2615"/>
    <cellStyle name="60% - Accent5 21" xfId="513"/>
    <cellStyle name="60% - Accent5 21 2" xfId="2616"/>
    <cellStyle name="60% - Accent5 21 3" xfId="2617"/>
    <cellStyle name="60% - Accent5 22" xfId="514"/>
    <cellStyle name="60% - Accent5 22 2" xfId="2618"/>
    <cellStyle name="60% - Accent5 22 3" xfId="2619"/>
    <cellStyle name="60% - Accent5 23" xfId="515"/>
    <cellStyle name="60% - Accent5 23 2" xfId="2620"/>
    <cellStyle name="60% - Accent5 23 3" xfId="2621"/>
    <cellStyle name="60% - Accent5 24" xfId="516"/>
    <cellStyle name="60% - Accent5 24 2" xfId="2622"/>
    <cellStyle name="60% - Accent5 24 3" xfId="2623"/>
    <cellStyle name="60% - Accent5 25" xfId="517"/>
    <cellStyle name="60% - Accent5 25 2" xfId="2624"/>
    <cellStyle name="60% - Accent5 25 3" xfId="2625"/>
    <cellStyle name="60% - Accent5 26" xfId="518"/>
    <cellStyle name="60% - Accent5 26 2" xfId="2626"/>
    <cellStyle name="60% - Accent5 26 3" xfId="2627"/>
    <cellStyle name="60% - Accent5 27" xfId="519"/>
    <cellStyle name="60% - Accent5 27 2" xfId="2628"/>
    <cellStyle name="60% - Accent5 27 3" xfId="2629"/>
    <cellStyle name="60% - Accent5 28" xfId="520"/>
    <cellStyle name="60% - Accent5 28 2" xfId="2630"/>
    <cellStyle name="60% - Accent5 28 3" xfId="2631"/>
    <cellStyle name="60% - Accent5 29" xfId="521"/>
    <cellStyle name="60% - Accent5 29 2" xfId="2632"/>
    <cellStyle name="60% - Accent5 29 3" xfId="2633"/>
    <cellStyle name="60% - Accent5 3" xfId="522"/>
    <cellStyle name="60% - Accent5 3 2" xfId="2634"/>
    <cellStyle name="60% - Accent5 3 3" xfId="2635"/>
    <cellStyle name="60% - Accent5 30" xfId="523"/>
    <cellStyle name="60% - Accent5 30 2" xfId="2636"/>
    <cellStyle name="60% - Accent5 30 3" xfId="2637"/>
    <cellStyle name="60% - Accent5 31" xfId="524"/>
    <cellStyle name="60% - Accent5 31 2" xfId="2638"/>
    <cellStyle name="60% - Accent5 31 3" xfId="2639"/>
    <cellStyle name="60% - Accent5 32" xfId="2640"/>
    <cellStyle name="60% - Accent5 4" xfId="525"/>
    <cellStyle name="60% - Accent5 4 2" xfId="2641"/>
    <cellStyle name="60% - Accent5 4 3" xfId="2642"/>
    <cellStyle name="60% - Accent5 5" xfId="526"/>
    <cellStyle name="60% - Accent5 5 2" xfId="2643"/>
    <cellStyle name="60% - Accent5 5 3" xfId="2644"/>
    <cellStyle name="60% - Accent5 6" xfId="527"/>
    <cellStyle name="60% - Accent5 6 2" xfId="2645"/>
    <cellStyle name="60% - Accent5 6 3" xfId="2646"/>
    <cellStyle name="60% - Accent5 7" xfId="528"/>
    <cellStyle name="60% - Accent5 7 2" xfId="2647"/>
    <cellStyle name="60% - Accent5 7 3" xfId="2648"/>
    <cellStyle name="60% - Accent5 8" xfId="529"/>
    <cellStyle name="60% - Accent5 8 2" xfId="2649"/>
    <cellStyle name="60% - Accent5 8 3" xfId="2650"/>
    <cellStyle name="60% - Accent5 9" xfId="530"/>
    <cellStyle name="60% - Accent5 9 2" xfId="2651"/>
    <cellStyle name="60% - Accent5 9 3" xfId="2652"/>
    <cellStyle name="60% - Accent6 10" xfId="531"/>
    <cellStyle name="60% - Accent6 10 2" xfId="2653"/>
    <cellStyle name="60% - Accent6 10 3" xfId="2654"/>
    <cellStyle name="60% - Accent6 11" xfId="532"/>
    <cellStyle name="60% - Accent6 11 2" xfId="2655"/>
    <cellStyle name="60% - Accent6 11 3" xfId="2656"/>
    <cellStyle name="60% - Accent6 12" xfId="533"/>
    <cellStyle name="60% - Accent6 12 2" xfId="2657"/>
    <cellStyle name="60% - Accent6 12 3" xfId="2658"/>
    <cellStyle name="60% - Accent6 13" xfId="534"/>
    <cellStyle name="60% - Accent6 13 2" xfId="2659"/>
    <cellStyle name="60% - Accent6 13 3" xfId="2660"/>
    <cellStyle name="60% - Accent6 14" xfId="535"/>
    <cellStyle name="60% - Accent6 14 2" xfId="2661"/>
    <cellStyle name="60% - Accent6 14 3" xfId="2662"/>
    <cellStyle name="60% - Accent6 15" xfId="536"/>
    <cellStyle name="60% - Accent6 15 2" xfId="2663"/>
    <cellStyle name="60% - Accent6 15 3" xfId="2664"/>
    <cellStyle name="60% - Accent6 16" xfId="537"/>
    <cellStyle name="60% - Accent6 16 2" xfId="2665"/>
    <cellStyle name="60% - Accent6 16 3" xfId="2666"/>
    <cellStyle name="60% - Accent6 17" xfId="538"/>
    <cellStyle name="60% - Accent6 17 2" xfId="2667"/>
    <cellStyle name="60% - Accent6 17 3" xfId="2668"/>
    <cellStyle name="60% - Accent6 18" xfId="539"/>
    <cellStyle name="60% - Accent6 18 2" xfId="2669"/>
    <cellStyle name="60% - Accent6 18 3" xfId="2670"/>
    <cellStyle name="60% - Accent6 19" xfId="540"/>
    <cellStyle name="60% - Accent6 19 2" xfId="2671"/>
    <cellStyle name="60% - Accent6 19 3" xfId="2672"/>
    <cellStyle name="60% - Accent6 2" xfId="541"/>
    <cellStyle name="60% - Accent6 2 2" xfId="2673"/>
    <cellStyle name="60% - Accent6 2 3" xfId="2674"/>
    <cellStyle name="60% - Accent6 20" xfId="542"/>
    <cellStyle name="60% - Accent6 20 2" xfId="2675"/>
    <cellStyle name="60% - Accent6 20 3" xfId="2676"/>
    <cellStyle name="60% - Accent6 21" xfId="543"/>
    <cellStyle name="60% - Accent6 21 2" xfId="2677"/>
    <cellStyle name="60% - Accent6 21 3" xfId="2678"/>
    <cellStyle name="60% - Accent6 22" xfId="544"/>
    <cellStyle name="60% - Accent6 22 2" xfId="2679"/>
    <cellStyle name="60% - Accent6 22 3" xfId="2680"/>
    <cellStyle name="60% - Accent6 23" xfId="545"/>
    <cellStyle name="60% - Accent6 23 2" xfId="2681"/>
    <cellStyle name="60% - Accent6 23 3" xfId="2682"/>
    <cellStyle name="60% - Accent6 24" xfId="546"/>
    <cellStyle name="60% - Accent6 24 2" xfId="2683"/>
    <cellStyle name="60% - Accent6 24 3" xfId="2684"/>
    <cellStyle name="60% - Accent6 25" xfId="547"/>
    <cellStyle name="60% - Accent6 25 2" xfId="2685"/>
    <cellStyle name="60% - Accent6 25 3" xfId="2686"/>
    <cellStyle name="60% - Accent6 26" xfId="548"/>
    <cellStyle name="60% - Accent6 26 2" xfId="2687"/>
    <cellStyle name="60% - Accent6 26 3" xfId="2688"/>
    <cellStyle name="60% - Accent6 27" xfId="549"/>
    <cellStyle name="60% - Accent6 27 2" xfId="2689"/>
    <cellStyle name="60% - Accent6 27 3" xfId="2690"/>
    <cellStyle name="60% - Accent6 28" xfId="550"/>
    <cellStyle name="60% - Accent6 28 2" xfId="2691"/>
    <cellStyle name="60% - Accent6 28 3" xfId="2692"/>
    <cellStyle name="60% - Accent6 29" xfId="551"/>
    <cellStyle name="60% - Accent6 29 2" xfId="2693"/>
    <cellStyle name="60% - Accent6 29 3" xfId="2694"/>
    <cellStyle name="60% - Accent6 3" xfId="552"/>
    <cellStyle name="60% - Accent6 3 2" xfId="2695"/>
    <cellStyle name="60% - Accent6 3 3" xfId="2696"/>
    <cellStyle name="60% - Accent6 30" xfId="553"/>
    <cellStyle name="60% - Accent6 30 2" xfId="2697"/>
    <cellStyle name="60% - Accent6 30 3" xfId="2698"/>
    <cellStyle name="60% - Accent6 31" xfId="554"/>
    <cellStyle name="60% - Accent6 31 2" xfId="2699"/>
    <cellStyle name="60% - Accent6 31 3" xfId="2700"/>
    <cellStyle name="60% - Accent6 32" xfId="2701"/>
    <cellStyle name="60% - Accent6 4" xfId="555"/>
    <cellStyle name="60% - Accent6 4 2" xfId="2702"/>
    <cellStyle name="60% - Accent6 4 3" xfId="2703"/>
    <cellStyle name="60% - Accent6 5" xfId="556"/>
    <cellStyle name="60% - Accent6 5 2" xfId="2704"/>
    <cellStyle name="60% - Accent6 5 3" xfId="2705"/>
    <cellStyle name="60% - Accent6 6" xfId="557"/>
    <cellStyle name="60% - Accent6 6 2" xfId="2706"/>
    <cellStyle name="60% - Accent6 6 3" xfId="2707"/>
    <cellStyle name="60% - Accent6 7" xfId="558"/>
    <cellStyle name="60% - Accent6 7 2" xfId="2708"/>
    <cellStyle name="60% - Accent6 7 3" xfId="2709"/>
    <cellStyle name="60% - Accent6 8" xfId="559"/>
    <cellStyle name="60% - Accent6 8 2" xfId="2710"/>
    <cellStyle name="60% - Accent6 8 3" xfId="2711"/>
    <cellStyle name="60% - Accent6 9" xfId="560"/>
    <cellStyle name="60% - Accent6 9 2" xfId="2712"/>
    <cellStyle name="60% - Accent6 9 3" xfId="2713"/>
    <cellStyle name="Accent1 10" xfId="561"/>
    <cellStyle name="Accent1 10 2" xfId="2714"/>
    <cellStyle name="Accent1 10 3" xfId="2715"/>
    <cellStyle name="Accent1 11" xfId="562"/>
    <cellStyle name="Accent1 11 2" xfId="2716"/>
    <cellStyle name="Accent1 11 3" xfId="2717"/>
    <cellStyle name="Accent1 12" xfId="563"/>
    <cellStyle name="Accent1 12 2" xfId="2718"/>
    <cellStyle name="Accent1 12 3" xfId="2719"/>
    <cellStyle name="Accent1 13" xfId="564"/>
    <cellStyle name="Accent1 13 2" xfId="2720"/>
    <cellStyle name="Accent1 13 3" xfId="2721"/>
    <cellStyle name="Accent1 14" xfId="565"/>
    <cellStyle name="Accent1 14 2" xfId="2722"/>
    <cellStyle name="Accent1 14 3" xfId="2723"/>
    <cellStyle name="Accent1 15" xfId="566"/>
    <cellStyle name="Accent1 15 2" xfId="2724"/>
    <cellStyle name="Accent1 15 3" xfId="2725"/>
    <cellStyle name="Accent1 16" xfId="567"/>
    <cellStyle name="Accent1 16 2" xfId="2726"/>
    <cellStyle name="Accent1 16 3" xfId="2727"/>
    <cellStyle name="Accent1 17" xfId="568"/>
    <cellStyle name="Accent1 17 2" xfId="2728"/>
    <cellStyle name="Accent1 17 3" xfId="2729"/>
    <cellStyle name="Accent1 18" xfId="569"/>
    <cellStyle name="Accent1 18 2" xfId="2730"/>
    <cellStyle name="Accent1 18 3" xfId="2731"/>
    <cellStyle name="Accent1 19" xfId="570"/>
    <cellStyle name="Accent1 19 2" xfId="2732"/>
    <cellStyle name="Accent1 19 3" xfId="2733"/>
    <cellStyle name="Accent1 2" xfId="571"/>
    <cellStyle name="Accent1 2 2" xfId="2734"/>
    <cellStyle name="Accent1 2 3" xfId="2735"/>
    <cellStyle name="Accent1 20" xfId="572"/>
    <cellStyle name="Accent1 20 2" xfId="2736"/>
    <cellStyle name="Accent1 20 3" xfId="2737"/>
    <cellStyle name="Accent1 21" xfId="573"/>
    <cellStyle name="Accent1 21 2" xfId="2738"/>
    <cellStyle name="Accent1 21 3" xfId="2739"/>
    <cellStyle name="Accent1 22" xfId="574"/>
    <cellStyle name="Accent1 22 2" xfId="2740"/>
    <cellStyle name="Accent1 22 3" xfId="2741"/>
    <cellStyle name="Accent1 23" xfId="575"/>
    <cellStyle name="Accent1 23 2" xfId="2742"/>
    <cellStyle name="Accent1 23 3" xfId="2743"/>
    <cellStyle name="Accent1 24" xfId="576"/>
    <cellStyle name="Accent1 24 2" xfId="2744"/>
    <cellStyle name="Accent1 24 3" xfId="2745"/>
    <cellStyle name="Accent1 25" xfId="577"/>
    <cellStyle name="Accent1 25 2" xfId="2746"/>
    <cellStyle name="Accent1 25 3" xfId="2747"/>
    <cellStyle name="Accent1 26" xfId="578"/>
    <cellStyle name="Accent1 26 2" xfId="2748"/>
    <cellStyle name="Accent1 26 3" xfId="2749"/>
    <cellStyle name="Accent1 27" xfId="579"/>
    <cellStyle name="Accent1 27 2" xfId="2750"/>
    <cellStyle name="Accent1 27 3" xfId="2751"/>
    <cellStyle name="Accent1 28" xfId="580"/>
    <cellStyle name="Accent1 28 2" xfId="2752"/>
    <cellStyle name="Accent1 28 3" xfId="2753"/>
    <cellStyle name="Accent1 29" xfId="581"/>
    <cellStyle name="Accent1 29 2" xfId="2754"/>
    <cellStyle name="Accent1 29 3" xfId="2755"/>
    <cellStyle name="Accent1 3" xfId="582"/>
    <cellStyle name="Accent1 3 2" xfId="2756"/>
    <cellStyle name="Accent1 3 3" xfId="2757"/>
    <cellStyle name="Accent1 30" xfId="583"/>
    <cellStyle name="Accent1 30 2" xfId="2758"/>
    <cellStyle name="Accent1 30 3" xfId="2759"/>
    <cellStyle name="Accent1 31" xfId="584"/>
    <cellStyle name="Accent1 31 2" xfId="2760"/>
    <cellStyle name="Accent1 31 3" xfId="2761"/>
    <cellStyle name="Accent1 32" xfId="2762"/>
    <cellStyle name="Accent1 4" xfId="585"/>
    <cellStyle name="Accent1 4 2" xfId="2763"/>
    <cellStyle name="Accent1 4 3" xfId="2764"/>
    <cellStyle name="Accent1 5" xfId="586"/>
    <cellStyle name="Accent1 5 2" xfId="2765"/>
    <cellStyle name="Accent1 5 3" xfId="2766"/>
    <cellStyle name="Accent1 6" xfId="587"/>
    <cellStyle name="Accent1 6 2" xfId="2767"/>
    <cellStyle name="Accent1 6 3" xfId="2768"/>
    <cellStyle name="Accent1 7" xfId="588"/>
    <cellStyle name="Accent1 7 2" xfId="2769"/>
    <cellStyle name="Accent1 7 3" xfId="2770"/>
    <cellStyle name="Accent1 8" xfId="589"/>
    <cellStyle name="Accent1 8 2" xfId="2771"/>
    <cellStyle name="Accent1 8 3" xfId="2772"/>
    <cellStyle name="Accent1 9" xfId="590"/>
    <cellStyle name="Accent1 9 2" xfId="2773"/>
    <cellStyle name="Accent1 9 3" xfId="2774"/>
    <cellStyle name="Accent2 10" xfId="591"/>
    <cellStyle name="Accent2 10 2" xfId="2775"/>
    <cellStyle name="Accent2 10 3" xfId="2776"/>
    <cellStyle name="Accent2 11" xfId="592"/>
    <cellStyle name="Accent2 11 2" xfId="2777"/>
    <cellStyle name="Accent2 11 3" xfId="2778"/>
    <cellStyle name="Accent2 12" xfId="593"/>
    <cellStyle name="Accent2 12 2" xfId="2779"/>
    <cellStyle name="Accent2 12 3" xfId="2780"/>
    <cellStyle name="Accent2 13" xfId="594"/>
    <cellStyle name="Accent2 13 2" xfId="2781"/>
    <cellStyle name="Accent2 13 3" xfId="2782"/>
    <cellStyle name="Accent2 14" xfId="595"/>
    <cellStyle name="Accent2 14 2" xfId="2783"/>
    <cellStyle name="Accent2 14 3" xfId="2784"/>
    <cellStyle name="Accent2 15" xfId="596"/>
    <cellStyle name="Accent2 15 2" xfId="2785"/>
    <cellStyle name="Accent2 15 3" xfId="2786"/>
    <cellStyle name="Accent2 16" xfId="597"/>
    <cellStyle name="Accent2 16 2" xfId="2787"/>
    <cellStyle name="Accent2 16 3" xfId="2788"/>
    <cellStyle name="Accent2 17" xfId="598"/>
    <cellStyle name="Accent2 17 2" xfId="2789"/>
    <cellStyle name="Accent2 17 3" xfId="2790"/>
    <cellStyle name="Accent2 18" xfId="599"/>
    <cellStyle name="Accent2 18 2" xfId="2791"/>
    <cellStyle name="Accent2 18 3" xfId="2792"/>
    <cellStyle name="Accent2 19" xfId="600"/>
    <cellStyle name="Accent2 19 2" xfId="2793"/>
    <cellStyle name="Accent2 19 3" xfId="2794"/>
    <cellStyle name="Accent2 2" xfId="601"/>
    <cellStyle name="Accent2 2 2" xfId="2795"/>
    <cellStyle name="Accent2 2 3" xfId="2796"/>
    <cellStyle name="Accent2 20" xfId="602"/>
    <cellStyle name="Accent2 20 2" xfId="2797"/>
    <cellStyle name="Accent2 20 3" xfId="2798"/>
    <cellStyle name="Accent2 21" xfId="603"/>
    <cellStyle name="Accent2 21 2" xfId="2799"/>
    <cellStyle name="Accent2 21 3" xfId="2800"/>
    <cellStyle name="Accent2 22" xfId="604"/>
    <cellStyle name="Accent2 22 2" xfId="2801"/>
    <cellStyle name="Accent2 22 3" xfId="2802"/>
    <cellStyle name="Accent2 23" xfId="605"/>
    <cellStyle name="Accent2 23 2" xfId="2803"/>
    <cellStyle name="Accent2 23 3" xfId="2804"/>
    <cellStyle name="Accent2 24" xfId="606"/>
    <cellStyle name="Accent2 24 2" xfId="2805"/>
    <cellStyle name="Accent2 24 3" xfId="2806"/>
    <cellStyle name="Accent2 25" xfId="607"/>
    <cellStyle name="Accent2 25 2" xfId="2807"/>
    <cellStyle name="Accent2 25 3" xfId="2808"/>
    <cellStyle name="Accent2 26" xfId="608"/>
    <cellStyle name="Accent2 26 2" xfId="2809"/>
    <cellStyle name="Accent2 26 3" xfId="2810"/>
    <cellStyle name="Accent2 27" xfId="609"/>
    <cellStyle name="Accent2 27 2" xfId="2811"/>
    <cellStyle name="Accent2 27 3" xfId="2812"/>
    <cellStyle name="Accent2 28" xfId="610"/>
    <cellStyle name="Accent2 28 2" xfId="2813"/>
    <cellStyle name="Accent2 28 3" xfId="2814"/>
    <cellStyle name="Accent2 29" xfId="611"/>
    <cellStyle name="Accent2 29 2" xfId="2815"/>
    <cellStyle name="Accent2 29 3" xfId="2816"/>
    <cellStyle name="Accent2 3" xfId="612"/>
    <cellStyle name="Accent2 3 2" xfId="2817"/>
    <cellStyle name="Accent2 3 3" xfId="2818"/>
    <cellStyle name="Accent2 30" xfId="613"/>
    <cellStyle name="Accent2 30 2" xfId="2819"/>
    <cellStyle name="Accent2 30 3" xfId="2820"/>
    <cellStyle name="Accent2 31" xfId="614"/>
    <cellStyle name="Accent2 31 2" xfId="2821"/>
    <cellStyle name="Accent2 31 3" xfId="2822"/>
    <cellStyle name="Accent2 32" xfId="2823"/>
    <cellStyle name="Accent2 4" xfId="615"/>
    <cellStyle name="Accent2 4 2" xfId="2824"/>
    <cellStyle name="Accent2 4 3" xfId="2825"/>
    <cellStyle name="Accent2 5" xfId="616"/>
    <cellStyle name="Accent2 5 2" xfId="2826"/>
    <cellStyle name="Accent2 5 3" xfId="2827"/>
    <cellStyle name="Accent2 6" xfId="617"/>
    <cellStyle name="Accent2 6 2" xfId="2828"/>
    <cellStyle name="Accent2 6 3" xfId="2829"/>
    <cellStyle name="Accent2 7" xfId="618"/>
    <cellStyle name="Accent2 7 2" xfId="2830"/>
    <cellStyle name="Accent2 7 3" xfId="2831"/>
    <cellStyle name="Accent2 8" xfId="619"/>
    <cellStyle name="Accent2 8 2" xfId="2832"/>
    <cellStyle name="Accent2 8 3" xfId="2833"/>
    <cellStyle name="Accent2 9" xfId="620"/>
    <cellStyle name="Accent2 9 2" xfId="2834"/>
    <cellStyle name="Accent2 9 3" xfId="2835"/>
    <cellStyle name="Accent3 10" xfId="621"/>
    <cellStyle name="Accent3 10 2" xfId="2836"/>
    <cellStyle name="Accent3 10 3" xfId="2837"/>
    <cellStyle name="Accent3 11" xfId="622"/>
    <cellStyle name="Accent3 11 2" xfId="2838"/>
    <cellStyle name="Accent3 11 3" xfId="2839"/>
    <cellStyle name="Accent3 12" xfId="623"/>
    <cellStyle name="Accent3 12 2" xfId="2840"/>
    <cellStyle name="Accent3 12 3" xfId="2841"/>
    <cellStyle name="Accent3 13" xfId="624"/>
    <cellStyle name="Accent3 13 2" xfId="2842"/>
    <cellStyle name="Accent3 13 3" xfId="2843"/>
    <cellStyle name="Accent3 14" xfId="625"/>
    <cellStyle name="Accent3 14 2" xfId="2844"/>
    <cellStyle name="Accent3 14 3" xfId="2845"/>
    <cellStyle name="Accent3 15" xfId="626"/>
    <cellStyle name="Accent3 15 2" xfId="2846"/>
    <cellStyle name="Accent3 15 3" xfId="2847"/>
    <cellStyle name="Accent3 16" xfId="627"/>
    <cellStyle name="Accent3 16 2" xfId="2848"/>
    <cellStyle name="Accent3 16 3" xfId="2849"/>
    <cellStyle name="Accent3 17" xfId="628"/>
    <cellStyle name="Accent3 17 2" xfId="2850"/>
    <cellStyle name="Accent3 17 3" xfId="2851"/>
    <cellStyle name="Accent3 18" xfId="629"/>
    <cellStyle name="Accent3 18 2" xfId="2852"/>
    <cellStyle name="Accent3 18 3" xfId="2853"/>
    <cellStyle name="Accent3 19" xfId="630"/>
    <cellStyle name="Accent3 19 2" xfId="2854"/>
    <cellStyle name="Accent3 19 3" xfId="2855"/>
    <cellStyle name="Accent3 2" xfId="631"/>
    <cellStyle name="Accent3 2 2" xfId="2856"/>
    <cellStyle name="Accent3 2 3" xfId="2857"/>
    <cellStyle name="Accent3 20" xfId="632"/>
    <cellStyle name="Accent3 20 2" xfId="2858"/>
    <cellStyle name="Accent3 20 3" xfId="2859"/>
    <cellStyle name="Accent3 21" xfId="633"/>
    <cellStyle name="Accent3 21 2" xfId="2860"/>
    <cellStyle name="Accent3 21 3" xfId="2861"/>
    <cellStyle name="Accent3 22" xfId="634"/>
    <cellStyle name="Accent3 22 2" xfId="2862"/>
    <cellStyle name="Accent3 22 3" xfId="2863"/>
    <cellStyle name="Accent3 23" xfId="635"/>
    <cellStyle name="Accent3 23 2" xfId="2864"/>
    <cellStyle name="Accent3 23 3" xfId="2865"/>
    <cellStyle name="Accent3 24" xfId="636"/>
    <cellStyle name="Accent3 24 2" xfId="2866"/>
    <cellStyle name="Accent3 24 3" xfId="2867"/>
    <cellStyle name="Accent3 25" xfId="637"/>
    <cellStyle name="Accent3 25 2" xfId="2868"/>
    <cellStyle name="Accent3 25 3" xfId="2869"/>
    <cellStyle name="Accent3 26" xfId="638"/>
    <cellStyle name="Accent3 26 2" xfId="2870"/>
    <cellStyle name="Accent3 26 3" xfId="2871"/>
    <cellStyle name="Accent3 27" xfId="639"/>
    <cellStyle name="Accent3 27 2" xfId="2872"/>
    <cellStyle name="Accent3 27 3" xfId="2873"/>
    <cellStyle name="Accent3 28" xfId="640"/>
    <cellStyle name="Accent3 28 2" xfId="2874"/>
    <cellStyle name="Accent3 28 3" xfId="2875"/>
    <cellStyle name="Accent3 29" xfId="641"/>
    <cellStyle name="Accent3 29 2" xfId="2876"/>
    <cellStyle name="Accent3 29 3" xfId="2877"/>
    <cellStyle name="Accent3 3" xfId="642"/>
    <cellStyle name="Accent3 3 2" xfId="2878"/>
    <cellStyle name="Accent3 3 3" xfId="2879"/>
    <cellStyle name="Accent3 30" xfId="643"/>
    <cellStyle name="Accent3 30 2" xfId="2880"/>
    <cellStyle name="Accent3 30 3" xfId="2881"/>
    <cellStyle name="Accent3 31" xfId="644"/>
    <cellStyle name="Accent3 31 2" xfId="2882"/>
    <cellStyle name="Accent3 31 3" xfId="2883"/>
    <cellStyle name="Accent3 32" xfId="2884"/>
    <cellStyle name="Accent3 4" xfId="645"/>
    <cellStyle name="Accent3 4 2" xfId="2885"/>
    <cellStyle name="Accent3 4 3" xfId="2886"/>
    <cellStyle name="Accent3 5" xfId="646"/>
    <cellStyle name="Accent3 5 2" xfId="2887"/>
    <cellStyle name="Accent3 5 3" xfId="2888"/>
    <cellStyle name="Accent3 6" xfId="647"/>
    <cellStyle name="Accent3 6 2" xfId="2889"/>
    <cellStyle name="Accent3 6 3" xfId="2890"/>
    <cellStyle name="Accent3 7" xfId="648"/>
    <cellStyle name="Accent3 7 2" xfId="2891"/>
    <cellStyle name="Accent3 7 3" xfId="2892"/>
    <cellStyle name="Accent3 8" xfId="649"/>
    <cellStyle name="Accent3 8 2" xfId="2893"/>
    <cellStyle name="Accent3 8 3" xfId="2894"/>
    <cellStyle name="Accent3 9" xfId="650"/>
    <cellStyle name="Accent3 9 2" xfId="2895"/>
    <cellStyle name="Accent3 9 3" xfId="2896"/>
    <cellStyle name="Accent4 10" xfId="651"/>
    <cellStyle name="Accent4 10 2" xfId="2897"/>
    <cellStyle name="Accent4 10 3" xfId="2898"/>
    <cellStyle name="Accent4 11" xfId="652"/>
    <cellStyle name="Accent4 11 2" xfId="2899"/>
    <cellStyle name="Accent4 11 3" xfId="2900"/>
    <cellStyle name="Accent4 12" xfId="653"/>
    <cellStyle name="Accent4 12 2" xfId="2901"/>
    <cellStyle name="Accent4 12 3" xfId="2902"/>
    <cellStyle name="Accent4 13" xfId="654"/>
    <cellStyle name="Accent4 13 2" xfId="2903"/>
    <cellStyle name="Accent4 13 3" xfId="2904"/>
    <cellStyle name="Accent4 14" xfId="655"/>
    <cellStyle name="Accent4 14 2" xfId="2905"/>
    <cellStyle name="Accent4 14 3" xfId="2906"/>
    <cellStyle name="Accent4 15" xfId="656"/>
    <cellStyle name="Accent4 15 2" xfId="2907"/>
    <cellStyle name="Accent4 15 3" xfId="2908"/>
    <cellStyle name="Accent4 16" xfId="657"/>
    <cellStyle name="Accent4 16 2" xfId="2909"/>
    <cellStyle name="Accent4 16 3" xfId="2910"/>
    <cellStyle name="Accent4 17" xfId="658"/>
    <cellStyle name="Accent4 17 2" xfId="2911"/>
    <cellStyle name="Accent4 17 3" xfId="2912"/>
    <cellStyle name="Accent4 18" xfId="659"/>
    <cellStyle name="Accent4 18 2" xfId="2913"/>
    <cellStyle name="Accent4 18 3" xfId="2914"/>
    <cellStyle name="Accent4 19" xfId="660"/>
    <cellStyle name="Accent4 19 2" xfId="2915"/>
    <cellStyle name="Accent4 19 3" xfId="2916"/>
    <cellStyle name="Accent4 2" xfId="661"/>
    <cellStyle name="Accent4 2 2" xfId="2917"/>
    <cellStyle name="Accent4 2 3" xfId="2918"/>
    <cellStyle name="Accent4 20" xfId="662"/>
    <cellStyle name="Accent4 20 2" xfId="2919"/>
    <cellStyle name="Accent4 20 3" xfId="2920"/>
    <cellStyle name="Accent4 21" xfId="663"/>
    <cellStyle name="Accent4 21 2" xfId="2921"/>
    <cellStyle name="Accent4 21 3" xfId="2922"/>
    <cellStyle name="Accent4 22" xfId="664"/>
    <cellStyle name="Accent4 22 2" xfId="2923"/>
    <cellStyle name="Accent4 22 3" xfId="2924"/>
    <cellStyle name="Accent4 23" xfId="665"/>
    <cellStyle name="Accent4 23 2" xfId="2925"/>
    <cellStyle name="Accent4 23 3" xfId="2926"/>
    <cellStyle name="Accent4 24" xfId="666"/>
    <cellStyle name="Accent4 24 2" xfId="2927"/>
    <cellStyle name="Accent4 24 3" xfId="2928"/>
    <cellStyle name="Accent4 25" xfId="667"/>
    <cellStyle name="Accent4 25 2" xfId="2929"/>
    <cellStyle name="Accent4 25 3" xfId="2930"/>
    <cellStyle name="Accent4 26" xfId="668"/>
    <cellStyle name="Accent4 26 2" xfId="2931"/>
    <cellStyle name="Accent4 26 3" xfId="2932"/>
    <cellStyle name="Accent4 27" xfId="669"/>
    <cellStyle name="Accent4 27 2" xfId="2933"/>
    <cellStyle name="Accent4 27 3" xfId="2934"/>
    <cellStyle name="Accent4 28" xfId="670"/>
    <cellStyle name="Accent4 28 2" xfId="2935"/>
    <cellStyle name="Accent4 28 3" xfId="2936"/>
    <cellStyle name="Accent4 29" xfId="671"/>
    <cellStyle name="Accent4 29 2" xfId="2937"/>
    <cellStyle name="Accent4 29 3" xfId="2938"/>
    <cellStyle name="Accent4 3" xfId="672"/>
    <cellStyle name="Accent4 3 2" xfId="2939"/>
    <cellStyle name="Accent4 3 3" xfId="2940"/>
    <cellStyle name="Accent4 30" xfId="673"/>
    <cellStyle name="Accent4 30 2" xfId="2941"/>
    <cellStyle name="Accent4 30 3" xfId="2942"/>
    <cellStyle name="Accent4 31" xfId="674"/>
    <cellStyle name="Accent4 31 2" xfId="2943"/>
    <cellStyle name="Accent4 31 3" xfId="2944"/>
    <cellStyle name="Accent4 32" xfId="2945"/>
    <cellStyle name="Accent4 4" xfId="675"/>
    <cellStyle name="Accent4 4 2" xfId="2946"/>
    <cellStyle name="Accent4 4 3" xfId="2947"/>
    <cellStyle name="Accent4 5" xfId="676"/>
    <cellStyle name="Accent4 5 2" xfId="2948"/>
    <cellStyle name="Accent4 5 3" xfId="2949"/>
    <cellStyle name="Accent4 6" xfId="677"/>
    <cellStyle name="Accent4 6 2" xfId="2950"/>
    <cellStyle name="Accent4 6 3" xfId="2951"/>
    <cellStyle name="Accent4 7" xfId="678"/>
    <cellStyle name="Accent4 7 2" xfId="2952"/>
    <cellStyle name="Accent4 7 3" xfId="2953"/>
    <cellStyle name="Accent4 8" xfId="679"/>
    <cellStyle name="Accent4 8 2" xfId="2954"/>
    <cellStyle name="Accent4 8 3" xfId="2955"/>
    <cellStyle name="Accent4 9" xfId="680"/>
    <cellStyle name="Accent4 9 2" xfId="2956"/>
    <cellStyle name="Accent4 9 3" xfId="2957"/>
    <cellStyle name="Accent5 10" xfId="681"/>
    <cellStyle name="Accent5 10 2" xfId="2958"/>
    <cellStyle name="Accent5 10 3" xfId="2959"/>
    <cellStyle name="Accent5 11" xfId="682"/>
    <cellStyle name="Accent5 11 2" xfId="2960"/>
    <cellStyle name="Accent5 11 3" xfId="2961"/>
    <cellStyle name="Accent5 12" xfId="683"/>
    <cellStyle name="Accent5 12 2" xfId="2962"/>
    <cellStyle name="Accent5 12 3" xfId="2963"/>
    <cellStyle name="Accent5 13" xfId="684"/>
    <cellStyle name="Accent5 13 2" xfId="2964"/>
    <cellStyle name="Accent5 13 3" xfId="2965"/>
    <cellStyle name="Accent5 14" xfId="685"/>
    <cellStyle name="Accent5 14 2" xfId="2966"/>
    <cellStyle name="Accent5 14 3" xfId="2967"/>
    <cellStyle name="Accent5 15" xfId="686"/>
    <cellStyle name="Accent5 15 2" xfId="2968"/>
    <cellStyle name="Accent5 15 3" xfId="2969"/>
    <cellStyle name="Accent5 16" xfId="687"/>
    <cellStyle name="Accent5 16 2" xfId="2970"/>
    <cellStyle name="Accent5 16 3" xfId="2971"/>
    <cellStyle name="Accent5 17" xfId="688"/>
    <cellStyle name="Accent5 17 2" xfId="2972"/>
    <cellStyle name="Accent5 17 3" xfId="2973"/>
    <cellStyle name="Accent5 18" xfId="689"/>
    <cellStyle name="Accent5 18 2" xfId="2974"/>
    <cellStyle name="Accent5 18 3" xfId="2975"/>
    <cellStyle name="Accent5 19" xfId="690"/>
    <cellStyle name="Accent5 19 2" xfId="2976"/>
    <cellStyle name="Accent5 19 3" xfId="2977"/>
    <cellStyle name="Accent5 2" xfId="691"/>
    <cellStyle name="Accent5 2 2" xfId="2978"/>
    <cellStyle name="Accent5 2 3" xfId="2979"/>
    <cellStyle name="Accent5 20" xfId="692"/>
    <cellStyle name="Accent5 20 2" xfId="2980"/>
    <cellStyle name="Accent5 20 3" xfId="2981"/>
    <cellStyle name="Accent5 21" xfId="693"/>
    <cellStyle name="Accent5 21 2" xfId="2982"/>
    <cellStyle name="Accent5 21 3" xfId="2983"/>
    <cellStyle name="Accent5 22" xfId="694"/>
    <cellStyle name="Accent5 22 2" xfId="2984"/>
    <cellStyle name="Accent5 22 3" xfId="2985"/>
    <cellStyle name="Accent5 23" xfId="695"/>
    <cellStyle name="Accent5 23 2" xfId="2986"/>
    <cellStyle name="Accent5 23 3" xfId="2987"/>
    <cellStyle name="Accent5 24" xfId="696"/>
    <cellStyle name="Accent5 24 2" xfId="2988"/>
    <cellStyle name="Accent5 24 3" xfId="2989"/>
    <cellStyle name="Accent5 25" xfId="697"/>
    <cellStyle name="Accent5 25 2" xfId="2990"/>
    <cellStyle name="Accent5 25 3" xfId="2991"/>
    <cellStyle name="Accent5 26" xfId="698"/>
    <cellStyle name="Accent5 26 2" xfId="2992"/>
    <cellStyle name="Accent5 26 3" xfId="2993"/>
    <cellStyle name="Accent5 27" xfId="699"/>
    <cellStyle name="Accent5 27 2" xfId="2994"/>
    <cellStyle name="Accent5 27 3" xfId="2995"/>
    <cellStyle name="Accent5 28" xfId="700"/>
    <cellStyle name="Accent5 28 2" xfId="2996"/>
    <cellStyle name="Accent5 28 3" xfId="2997"/>
    <cellStyle name="Accent5 29" xfId="701"/>
    <cellStyle name="Accent5 29 2" xfId="2998"/>
    <cellStyle name="Accent5 29 3" xfId="2999"/>
    <cellStyle name="Accent5 3" xfId="702"/>
    <cellStyle name="Accent5 3 2" xfId="3000"/>
    <cellStyle name="Accent5 3 3" xfId="3001"/>
    <cellStyle name="Accent5 30" xfId="703"/>
    <cellStyle name="Accent5 30 2" xfId="3002"/>
    <cellStyle name="Accent5 30 3" xfId="3003"/>
    <cellStyle name="Accent5 31" xfId="704"/>
    <cellStyle name="Accent5 31 2" xfId="3004"/>
    <cellStyle name="Accent5 31 3" xfId="3005"/>
    <cellStyle name="Accent5 32" xfId="3006"/>
    <cellStyle name="Accent5 4" xfId="705"/>
    <cellStyle name="Accent5 4 2" xfId="3007"/>
    <cellStyle name="Accent5 4 3" xfId="3008"/>
    <cellStyle name="Accent5 5" xfId="706"/>
    <cellStyle name="Accent5 5 2" xfId="3009"/>
    <cellStyle name="Accent5 5 3" xfId="3010"/>
    <cellStyle name="Accent5 6" xfId="707"/>
    <cellStyle name="Accent5 6 2" xfId="3011"/>
    <cellStyle name="Accent5 6 3" xfId="3012"/>
    <cellStyle name="Accent5 7" xfId="708"/>
    <cellStyle name="Accent5 7 2" xfId="3013"/>
    <cellStyle name="Accent5 7 3" xfId="3014"/>
    <cellStyle name="Accent5 8" xfId="709"/>
    <cellStyle name="Accent5 8 2" xfId="3015"/>
    <cellStyle name="Accent5 8 3" xfId="3016"/>
    <cellStyle name="Accent5 9" xfId="710"/>
    <cellStyle name="Accent5 9 2" xfId="3017"/>
    <cellStyle name="Accent5 9 3" xfId="3018"/>
    <cellStyle name="Accent6 10" xfId="711"/>
    <cellStyle name="Accent6 10 2" xfId="3019"/>
    <cellStyle name="Accent6 10 3" xfId="3020"/>
    <cellStyle name="Accent6 11" xfId="712"/>
    <cellStyle name="Accent6 11 2" xfId="3021"/>
    <cellStyle name="Accent6 11 3" xfId="3022"/>
    <cellStyle name="Accent6 12" xfId="713"/>
    <cellStyle name="Accent6 12 2" xfId="3023"/>
    <cellStyle name="Accent6 12 3" xfId="3024"/>
    <cellStyle name="Accent6 13" xfId="714"/>
    <cellStyle name="Accent6 13 2" xfId="3025"/>
    <cellStyle name="Accent6 13 3" xfId="3026"/>
    <cellStyle name="Accent6 14" xfId="715"/>
    <cellStyle name="Accent6 14 2" xfId="3027"/>
    <cellStyle name="Accent6 14 3" xfId="3028"/>
    <cellStyle name="Accent6 15" xfId="716"/>
    <cellStyle name="Accent6 15 2" xfId="3029"/>
    <cellStyle name="Accent6 15 3" xfId="3030"/>
    <cellStyle name="Accent6 16" xfId="717"/>
    <cellStyle name="Accent6 16 2" xfId="3031"/>
    <cellStyle name="Accent6 16 3" xfId="3032"/>
    <cellStyle name="Accent6 17" xfId="718"/>
    <cellStyle name="Accent6 17 2" xfId="3033"/>
    <cellStyle name="Accent6 17 3" xfId="3034"/>
    <cellStyle name="Accent6 18" xfId="719"/>
    <cellStyle name="Accent6 18 2" xfId="3035"/>
    <cellStyle name="Accent6 18 3" xfId="3036"/>
    <cellStyle name="Accent6 19" xfId="720"/>
    <cellStyle name="Accent6 19 2" xfId="3037"/>
    <cellStyle name="Accent6 19 3" xfId="3038"/>
    <cellStyle name="Accent6 2" xfId="721"/>
    <cellStyle name="Accent6 2 2" xfId="3039"/>
    <cellStyle name="Accent6 2 3" xfId="3040"/>
    <cellStyle name="Accent6 20" xfId="722"/>
    <cellStyle name="Accent6 20 2" xfId="3041"/>
    <cellStyle name="Accent6 20 3" xfId="3042"/>
    <cellStyle name="Accent6 21" xfId="723"/>
    <cellStyle name="Accent6 21 2" xfId="3043"/>
    <cellStyle name="Accent6 21 3" xfId="3044"/>
    <cellStyle name="Accent6 22" xfId="724"/>
    <cellStyle name="Accent6 22 2" xfId="3045"/>
    <cellStyle name="Accent6 22 3" xfId="3046"/>
    <cellStyle name="Accent6 23" xfId="725"/>
    <cellStyle name="Accent6 23 2" xfId="3047"/>
    <cellStyle name="Accent6 23 3" xfId="3048"/>
    <cellStyle name="Accent6 24" xfId="726"/>
    <cellStyle name="Accent6 24 2" xfId="3049"/>
    <cellStyle name="Accent6 24 3" xfId="3050"/>
    <cellStyle name="Accent6 25" xfId="727"/>
    <cellStyle name="Accent6 25 2" xfId="3051"/>
    <cellStyle name="Accent6 25 3" xfId="3052"/>
    <cellStyle name="Accent6 26" xfId="728"/>
    <cellStyle name="Accent6 26 2" xfId="3053"/>
    <cellStyle name="Accent6 26 3" xfId="3054"/>
    <cellStyle name="Accent6 27" xfId="729"/>
    <cellStyle name="Accent6 27 2" xfId="3055"/>
    <cellStyle name="Accent6 27 3" xfId="3056"/>
    <cellStyle name="Accent6 28" xfId="730"/>
    <cellStyle name="Accent6 28 2" xfId="3057"/>
    <cellStyle name="Accent6 28 3" xfId="3058"/>
    <cellStyle name="Accent6 29" xfId="731"/>
    <cellStyle name="Accent6 29 2" xfId="3059"/>
    <cellStyle name="Accent6 29 3" xfId="3060"/>
    <cellStyle name="Accent6 3" xfId="732"/>
    <cellStyle name="Accent6 3 2" xfId="3061"/>
    <cellStyle name="Accent6 3 3" xfId="3062"/>
    <cellStyle name="Accent6 30" xfId="733"/>
    <cellStyle name="Accent6 30 2" xfId="3063"/>
    <cellStyle name="Accent6 30 3" xfId="3064"/>
    <cellStyle name="Accent6 31" xfId="734"/>
    <cellStyle name="Accent6 31 2" xfId="3065"/>
    <cellStyle name="Accent6 31 3" xfId="3066"/>
    <cellStyle name="Accent6 32" xfId="3067"/>
    <cellStyle name="Accent6 4" xfId="735"/>
    <cellStyle name="Accent6 4 2" xfId="3068"/>
    <cellStyle name="Accent6 4 3" xfId="3069"/>
    <cellStyle name="Accent6 5" xfId="736"/>
    <cellStyle name="Accent6 5 2" xfId="3070"/>
    <cellStyle name="Accent6 5 3" xfId="3071"/>
    <cellStyle name="Accent6 6" xfId="737"/>
    <cellStyle name="Accent6 6 2" xfId="3072"/>
    <cellStyle name="Accent6 6 3" xfId="3073"/>
    <cellStyle name="Accent6 7" xfId="738"/>
    <cellStyle name="Accent6 7 2" xfId="3074"/>
    <cellStyle name="Accent6 7 3" xfId="3075"/>
    <cellStyle name="Accent6 8" xfId="739"/>
    <cellStyle name="Accent6 8 2" xfId="3076"/>
    <cellStyle name="Accent6 8 3" xfId="3077"/>
    <cellStyle name="Accent6 9" xfId="740"/>
    <cellStyle name="Accent6 9 2" xfId="3078"/>
    <cellStyle name="Accent6 9 3" xfId="3079"/>
    <cellStyle name="AeE­ [0]_INQUIRY ¿?¾÷AßAø " xfId="741"/>
    <cellStyle name="AeE­_INQUIRY ¿?¾÷AßAø " xfId="742"/>
    <cellStyle name="AÞ¸¶ [0]_INQUIRY ¿?¾÷AßAø " xfId="743"/>
    <cellStyle name="AÞ¸¶_INQUIRY ¿?¾÷AßAø " xfId="744"/>
    <cellStyle name="Bad 10" xfId="745"/>
    <cellStyle name="Bad 10 2" xfId="3080"/>
    <cellStyle name="Bad 11" xfId="746"/>
    <cellStyle name="Bad 11 2" xfId="3081"/>
    <cellStyle name="Bad 12" xfId="747"/>
    <cellStyle name="Bad 12 2" xfId="3082"/>
    <cellStyle name="Bad 13" xfId="748"/>
    <cellStyle name="Bad 13 2" xfId="3083"/>
    <cellStyle name="Bad 14" xfId="749"/>
    <cellStyle name="Bad 14 2" xfId="3084"/>
    <cellStyle name="Bad 15" xfId="750"/>
    <cellStyle name="Bad 15 2" xfId="3085"/>
    <cellStyle name="Bad 16" xfId="751"/>
    <cellStyle name="Bad 16 2" xfId="3086"/>
    <cellStyle name="Bad 17" xfId="752"/>
    <cellStyle name="Bad 17 2" xfId="3087"/>
    <cellStyle name="Bad 18" xfId="753"/>
    <cellStyle name="Bad 18 2" xfId="3088"/>
    <cellStyle name="Bad 19" xfId="754"/>
    <cellStyle name="Bad 19 2" xfId="3089"/>
    <cellStyle name="Bad 2" xfId="755"/>
    <cellStyle name="Bad 2 2" xfId="3090"/>
    <cellStyle name="Bad 20" xfId="756"/>
    <cellStyle name="Bad 20 2" xfId="3091"/>
    <cellStyle name="Bad 21" xfId="757"/>
    <cellStyle name="Bad 21 2" xfId="3092"/>
    <cellStyle name="Bad 22" xfId="758"/>
    <cellStyle name="Bad 22 2" xfId="3093"/>
    <cellStyle name="Bad 23" xfId="759"/>
    <cellStyle name="Bad 23 2" xfId="3094"/>
    <cellStyle name="Bad 24" xfId="760"/>
    <cellStyle name="Bad 24 2" xfId="3095"/>
    <cellStyle name="Bad 25" xfId="761"/>
    <cellStyle name="Bad 25 2" xfId="3096"/>
    <cellStyle name="Bad 26" xfId="762"/>
    <cellStyle name="Bad 26 2" xfId="3097"/>
    <cellStyle name="Bad 27" xfId="763"/>
    <cellStyle name="Bad 27 2" xfId="3098"/>
    <cellStyle name="Bad 28" xfId="764"/>
    <cellStyle name="Bad 28 2" xfId="3099"/>
    <cellStyle name="Bad 29" xfId="765"/>
    <cellStyle name="Bad 29 2" xfId="3100"/>
    <cellStyle name="Bad 3" xfId="766"/>
    <cellStyle name="Bad 3 2" xfId="3101"/>
    <cellStyle name="Bad 30" xfId="767"/>
    <cellStyle name="Bad 30 2" xfId="3102"/>
    <cellStyle name="Bad 31" xfId="768"/>
    <cellStyle name="Bad 31 2" xfId="3103"/>
    <cellStyle name="Bad 4" xfId="769"/>
    <cellStyle name="Bad 4 2" xfId="3104"/>
    <cellStyle name="Bad 5" xfId="770"/>
    <cellStyle name="Bad 5 2" xfId="3105"/>
    <cellStyle name="Bad 6" xfId="771"/>
    <cellStyle name="Bad 6 2" xfId="3106"/>
    <cellStyle name="Bad 7" xfId="772"/>
    <cellStyle name="Bad 7 2" xfId="3107"/>
    <cellStyle name="Bad 8" xfId="773"/>
    <cellStyle name="Bad 8 2" xfId="3108"/>
    <cellStyle name="Bad 9" xfId="774"/>
    <cellStyle name="Bad 9 2" xfId="3109"/>
    <cellStyle name="Black" xfId="775"/>
    <cellStyle name="Black 2" xfId="3110"/>
    <cellStyle name="Body" xfId="776"/>
    <cellStyle name="Body 2" xfId="3111"/>
    <cellStyle name="BodyText" xfId="3112"/>
    <cellStyle name="BodyTextWith_K_SEP" xfId="3113"/>
    <cellStyle name="Border" xfId="777"/>
    <cellStyle name="Border 2" xfId="3114"/>
    <cellStyle name="BT_Normal_RC1" xfId="3115"/>
    <cellStyle name="C?AØ_¿?¾÷CoE² " xfId="778"/>
    <cellStyle name="C¥AØ_¿?¾÷CoE² " xfId="779"/>
    <cellStyle name="C￥AØ_¿μ¾÷CoE² " xfId="780"/>
    <cellStyle name="Calc Currency (0)" xfId="781"/>
    <cellStyle name="Calc Currency (0) 2" xfId="3116"/>
    <cellStyle name="Calculation 10" xfId="782"/>
    <cellStyle name="Calculation 10 2" xfId="3117"/>
    <cellStyle name="Calculation 11" xfId="783"/>
    <cellStyle name="Calculation 11 2" xfId="3118"/>
    <cellStyle name="Calculation 12" xfId="784"/>
    <cellStyle name="Calculation 12 2" xfId="3119"/>
    <cellStyle name="Calculation 13" xfId="785"/>
    <cellStyle name="Calculation 13 2" xfId="3120"/>
    <cellStyle name="Calculation 14" xfId="786"/>
    <cellStyle name="Calculation 14 2" xfId="3121"/>
    <cellStyle name="Calculation 15" xfId="787"/>
    <cellStyle name="Calculation 15 2" xfId="3122"/>
    <cellStyle name="Calculation 16" xfId="788"/>
    <cellStyle name="Calculation 16 2" xfId="3123"/>
    <cellStyle name="Calculation 17" xfId="789"/>
    <cellStyle name="Calculation 17 2" xfId="3124"/>
    <cellStyle name="Calculation 18" xfId="790"/>
    <cellStyle name="Calculation 18 2" xfId="3125"/>
    <cellStyle name="Calculation 19" xfId="791"/>
    <cellStyle name="Calculation 19 2" xfId="3126"/>
    <cellStyle name="Calculation 2" xfId="792"/>
    <cellStyle name="Calculation 2 2" xfId="3127"/>
    <cellStyle name="Calculation 2 3" xfId="3128"/>
    <cellStyle name="Calculation 20" xfId="793"/>
    <cellStyle name="Calculation 20 2" xfId="3129"/>
    <cellStyle name="Calculation 21" xfId="794"/>
    <cellStyle name="Calculation 21 2" xfId="3130"/>
    <cellStyle name="Calculation 22" xfId="795"/>
    <cellStyle name="Calculation 22 2" xfId="3131"/>
    <cellStyle name="Calculation 23" xfId="796"/>
    <cellStyle name="Calculation 23 2" xfId="3132"/>
    <cellStyle name="Calculation 24" xfId="797"/>
    <cellStyle name="Calculation 24 2" xfId="3133"/>
    <cellStyle name="Calculation 25" xfId="798"/>
    <cellStyle name="Calculation 25 2" xfId="3134"/>
    <cellStyle name="Calculation 26" xfId="799"/>
    <cellStyle name="Calculation 26 2" xfId="3135"/>
    <cellStyle name="Calculation 27" xfId="800"/>
    <cellStyle name="Calculation 27 2" xfId="3136"/>
    <cellStyle name="Calculation 28" xfId="801"/>
    <cellStyle name="Calculation 28 2" xfId="3137"/>
    <cellStyle name="Calculation 29" xfId="802"/>
    <cellStyle name="Calculation 29 2" xfId="3138"/>
    <cellStyle name="Calculation 3" xfId="803"/>
    <cellStyle name="Calculation 3 2" xfId="3139"/>
    <cellStyle name="Calculation 30" xfId="804"/>
    <cellStyle name="Calculation 30 2" xfId="3140"/>
    <cellStyle name="Calculation 31" xfId="805"/>
    <cellStyle name="Calculation 31 2" xfId="3141"/>
    <cellStyle name="Calculation 4" xfId="806"/>
    <cellStyle name="Calculation 4 2" xfId="3142"/>
    <cellStyle name="Calculation 5" xfId="807"/>
    <cellStyle name="Calculation 5 2" xfId="3143"/>
    <cellStyle name="Calculation 6" xfId="808"/>
    <cellStyle name="Calculation 6 2" xfId="3144"/>
    <cellStyle name="Calculation 7" xfId="809"/>
    <cellStyle name="Calculation 7 2" xfId="3145"/>
    <cellStyle name="Calculation 8" xfId="810"/>
    <cellStyle name="Calculation 8 2" xfId="3146"/>
    <cellStyle name="Calculation 9" xfId="811"/>
    <cellStyle name="Calculation 9 2" xfId="3147"/>
    <cellStyle name="Check Cell 10" xfId="812"/>
    <cellStyle name="Check Cell 10 2" xfId="3148"/>
    <cellStyle name="Check Cell 11" xfId="813"/>
    <cellStyle name="Check Cell 11 2" xfId="3149"/>
    <cellStyle name="Check Cell 12" xfId="814"/>
    <cellStyle name="Check Cell 12 2" xfId="3150"/>
    <cellStyle name="Check Cell 13" xfId="815"/>
    <cellStyle name="Check Cell 13 2" xfId="3151"/>
    <cellStyle name="Check Cell 14" xfId="816"/>
    <cellStyle name="Check Cell 14 2" xfId="3152"/>
    <cellStyle name="Check Cell 15" xfId="817"/>
    <cellStyle name="Check Cell 15 2" xfId="3153"/>
    <cellStyle name="Check Cell 16" xfId="818"/>
    <cellStyle name="Check Cell 16 2" xfId="3154"/>
    <cellStyle name="Check Cell 17" xfId="819"/>
    <cellStyle name="Check Cell 17 2" xfId="3155"/>
    <cellStyle name="Check Cell 18" xfId="820"/>
    <cellStyle name="Check Cell 18 2" xfId="3156"/>
    <cellStyle name="Check Cell 19" xfId="821"/>
    <cellStyle name="Check Cell 19 2" xfId="3157"/>
    <cellStyle name="Check Cell 2" xfId="822"/>
    <cellStyle name="Check Cell 2 2" xfId="3158"/>
    <cellStyle name="Check Cell 20" xfId="823"/>
    <cellStyle name="Check Cell 20 2" xfId="3159"/>
    <cellStyle name="Check Cell 21" xfId="824"/>
    <cellStyle name="Check Cell 21 2" xfId="3160"/>
    <cellStyle name="Check Cell 22" xfId="825"/>
    <cellStyle name="Check Cell 22 2" xfId="3161"/>
    <cellStyle name="Check Cell 23" xfId="826"/>
    <cellStyle name="Check Cell 23 2" xfId="3162"/>
    <cellStyle name="Check Cell 24" xfId="827"/>
    <cellStyle name="Check Cell 24 2" xfId="3163"/>
    <cellStyle name="Check Cell 25" xfId="828"/>
    <cellStyle name="Check Cell 25 2" xfId="3164"/>
    <cellStyle name="Check Cell 26" xfId="829"/>
    <cellStyle name="Check Cell 26 2" xfId="3165"/>
    <cellStyle name="Check Cell 27" xfId="830"/>
    <cellStyle name="Check Cell 27 2" xfId="3166"/>
    <cellStyle name="Check Cell 28" xfId="831"/>
    <cellStyle name="Check Cell 28 2" xfId="3167"/>
    <cellStyle name="Check Cell 29" xfId="832"/>
    <cellStyle name="Check Cell 29 2" xfId="3168"/>
    <cellStyle name="Check Cell 3" xfId="833"/>
    <cellStyle name="Check Cell 3 2" xfId="3169"/>
    <cellStyle name="Check Cell 30" xfId="834"/>
    <cellStyle name="Check Cell 30 2" xfId="3170"/>
    <cellStyle name="Check Cell 31" xfId="835"/>
    <cellStyle name="Check Cell 31 2" xfId="3171"/>
    <cellStyle name="Check Cell 4" xfId="836"/>
    <cellStyle name="Check Cell 4 2" xfId="3172"/>
    <cellStyle name="Check Cell 5" xfId="837"/>
    <cellStyle name="Check Cell 5 2" xfId="3173"/>
    <cellStyle name="Check Cell 6" xfId="838"/>
    <cellStyle name="Check Cell 6 2" xfId="3174"/>
    <cellStyle name="Check Cell 7" xfId="839"/>
    <cellStyle name="Check Cell 7 2" xfId="3175"/>
    <cellStyle name="Check Cell 8" xfId="840"/>
    <cellStyle name="Check Cell 8 2" xfId="3176"/>
    <cellStyle name="Check Cell 9" xfId="841"/>
    <cellStyle name="Check Cell 9 2" xfId="3177"/>
    <cellStyle name="Comma 10" xfId="3178"/>
    <cellStyle name="Comma 11" xfId="3179"/>
    <cellStyle name="Comma 12" xfId="3180"/>
    <cellStyle name="Comma 13" xfId="842"/>
    <cellStyle name="Comma 13 2" xfId="3181"/>
    <cellStyle name="Comma 14" xfId="3182"/>
    <cellStyle name="Comma 15" xfId="843"/>
    <cellStyle name="Comma 15 2" xfId="3183"/>
    <cellStyle name="Comma 16" xfId="3184"/>
    <cellStyle name="Comma 17" xfId="844"/>
    <cellStyle name="Comma 17 2" xfId="3185"/>
    <cellStyle name="Comma 19" xfId="845"/>
    <cellStyle name="Comma 19 2" xfId="3186"/>
    <cellStyle name="Comma 2" xfId="846"/>
    <cellStyle name="Comma 2 2" xfId="847"/>
    <cellStyle name="Comma 2 2 2" xfId="3187"/>
    <cellStyle name="Comma 2 2 2 2" xfId="3188"/>
    <cellStyle name="Comma 2 2 2_Sheet2" xfId="3189"/>
    <cellStyle name="Comma 2 2 3" xfId="3190"/>
    <cellStyle name="Comma 2 2_Sheet2" xfId="3191"/>
    <cellStyle name="Comma 2 3" xfId="3192"/>
    <cellStyle name="Comma 2 3 2" xfId="3193"/>
    <cellStyle name="Comma 2 3_Sheet2" xfId="3194"/>
    <cellStyle name="Comma 2_Sheet2" xfId="3195"/>
    <cellStyle name="Comma 21" xfId="848"/>
    <cellStyle name="Comma 21 2" xfId="3196"/>
    <cellStyle name="Comma 22" xfId="849"/>
    <cellStyle name="Comma 22 2" xfId="3197"/>
    <cellStyle name="Comma 25" xfId="850"/>
    <cellStyle name="Comma 25 2" xfId="3198"/>
    <cellStyle name="Comma 26" xfId="851"/>
    <cellStyle name="Comma 26 2" xfId="3199"/>
    <cellStyle name="Comma 28" xfId="852"/>
    <cellStyle name="Comma 28 2" xfId="3200"/>
    <cellStyle name="Comma 3" xfId="853"/>
    <cellStyle name="Comma 3 2" xfId="3201"/>
    <cellStyle name="Comma 30" xfId="854"/>
    <cellStyle name="Comma 30 2" xfId="3202"/>
    <cellStyle name="Comma 4" xfId="855"/>
    <cellStyle name="Comma 4 2" xfId="856"/>
    <cellStyle name="Comma 4 2 2" xfId="3203"/>
    <cellStyle name="Comma 4 3" xfId="3204"/>
    <cellStyle name="Comma 4 3 2" xfId="3205"/>
    <cellStyle name="Comma 4 3 3" xfId="3206"/>
    <cellStyle name="Comma 5" xfId="857"/>
    <cellStyle name="Comma 5 2" xfId="3207"/>
    <cellStyle name="Comma 6" xfId="858"/>
    <cellStyle name="Comma 6 2" xfId="3208"/>
    <cellStyle name="Comma 6 3" xfId="3209"/>
    <cellStyle name="Comma 6 4" xfId="3210"/>
    <cellStyle name="Comma 6_Sheet2" xfId="3211"/>
    <cellStyle name="Comma 7" xfId="859"/>
    <cellStyle name="Comma 7 2" xfId="3212"/>
    <cellStyle name="Comma 8" xfId="3213"/>
    <cellStyle name="Comma 8 2" xfId="3214"/>
    <cellStyle name="Comma 8 3" xfId="3215"/>
    <cellStyle name="Comma 9" xfId="3216"/>
    <cellStyle name="Comma0" xfId="860"/>
    <cellStyle name="Comma0 2" xfId="3217"/>
    <cellStyle name="Copied" xfId="861"/>
    <cellStyle name="Copied 2" xfId="3218"/>
    <cellStyle name="Currency 2" xfId="862"/>
    <cellStyle name="Currency 2 2" xfId="863"/>
    <cellStyle name="Currency 2 3" xfId="3219"/>
    <cellStyle name="Currency 2 4" xfId="3220"/>
    <cellStyle name="Currency 3" xfId="864"/>
    <cellStyle name="Currency0" xfId="865"/>
    <cellStyle name="Currency0 2" xfId="866"/>
    <cellStyle name="Currency0 3" xfId="867"/>
    <cellStyle name="Currency0 3 2" xfId="868"/>
    <cellStyle name="Date" xfId="869"/>
    <cellStyle name="Date 2" xfId="3221"/>
    <cellStyle name="Dezimal [0]_laroux" xfId="870"/>
    <cellStyle name="Dezimal_laroux" xfId="871"/>
    <cellStyle name="Entered" xfId="872"/>
    <cellStyle name="Entered 2" xfId="3222"/>
    <cellStyle name="Euro" xfId="873"/>
    <cellStyle name="Euro 2" xfId="874"/>
    <cellStyle name="Euro 3" xfId="875"/>
    <cellStyle name="Euro 3 2" xfId="876"/>
    <cellStyle name="Excel Built-in Normal" xfId="877"/>
    <cellStyle name="Excel Built-in Normal 2" xfId="3223"/>
    <cellStyle name="Explanatory Text 10" xfId="878"/>
    <cellStyle name="Explanatory Text 10 2" xfId="3224"/>
    <cellStyle name="Explanatory Text 11" xfId="879"/>
    <cellStyle name="Explanatory Text 11 2" xfId="3225"/>
    <cellStyle name="Explanatory Text 12" xfId="880"/>
    <cellStyle name="Explanatory Text 12 2" xfId="3226"/>
    <cellStyle name="Explanatory Text 13" xfId="881"/>
    <cellStyle name="Explanatory Text 13 2" xfId="3227"/>
    <cellStyle name="Explanatory Text 14" xfId="882"/>
    <cellStyle name="Explanatory Text 14 2" xfId="3228"/>
    <cellStyle name="Explanatory Text 15" xfId="883"/>
    <cellStyle name="Explanatory Text 15 2" xfId="3229"/>
    <cellStyle name="Explanatory Text 16" xfId="884"/>
    <cellStyle name="Explanatory Text 16 2" xfId="3230"/>
    <cellStyle name="Explanatory Text 17" xfId="885"/>
    <cellStyle name="Explanatory Text 17 2" xfId="3231"/>
    <cellStyle name="Explanatory Text 18" xfId="886"/>
    <cellStyle name="Explanatory Text 18 2" xfId="3232"/>
    <cellStyle name="Explanatory Text 19" xfId="887"/>
    <cellStyle name="Explanatory Text 19 2" xfId="3233"/>
    <cellStyle name="Explanatory Text 2" xfId="888"/>
    <cellStyle name="Explanatory Text 2 2" xfId="3234"/>
    <cellStyle name="Explanatory Text 20" xfId="889"/>
    <cellStyle name="Explanatory Text 20 2" xfId="3235"/>
    <cellStyle name="Explanatory Text 21" xfId="890"/>
    <cellStyle name="Explanatory Text 21 2" xfId="3236"/>
    <cellStyle name="Explanatory Text 22" xfId="891"/>
    <cellStyle name="Explanatory Text 22 2" xfId="3237"/>
    <cellStyle name="Explanatory Text 23" xfId="892"/>
    <cellStyle name="Explanatory Text 23 2" xfId="3238"/>
    <cellStyle name="Explanatory Text 24" xfId="893"/>
    <cellStyle name="Explanatory Text 24 2" xfId="3239"/>
    <cellStyle name="Explanatory Text 25" xfId="894"/>
    <cellStyle name="Explanatory Text 25 2" xfId="3240"/>
    <cellStyle name="Explanatory Text 26" xfId="895"/>
    <cellStyle name="Explanatory Text 26 2" xfId="3241"/>
    <cellStyle name="Explanatory Text 27" xfId="896"/>
    <cellStyle name="Explanatory Text 27 2" xfId="3242"/>
    <cellStyle name="Explanatory Text 28" xfId="897"/>
    <cellStyle name="Explanatory Text 28 2" xfId="3243"/>
    <cellStyle name="Explanatory Text 29" xfId="898"/>
    <cellStyle name="Explanatory Text 29 2" xfId="3244"/>
    <cellStyle name="Explanatory Text 3" xfId="899"/>
    <cellStyle name="Explanatory Text 3 2" xfId="3245"/>
    <cellStyle name="Explanatory Text 30" xfId="900"/>
    <cellStyle name="Explanatory Text 30 2" xfId="3246"/>
    <cellStyle name="Explanatory Text 31" xfId="901"/>
    <cellStyle name="Explanatory Text 31 2" xfId="3247"/>
    <cellStyle name="Explanatory Text 4" xfId="902"/>
    <cellStyle name="Explanatory Text 4 2" xfId="3248"/>
    <cellStyle name="Explanatory Text 5" xfId="903"/>
    <cellStyle name="Explanatory Text 5 2" xfId="3249"/>
    <cellStyle name="Explanatory Text 6" xfId="904"/>
    <cellStyle name="Explanatory Text 6 2" xfId="3250"/>
    <cellStyle name="Explanatory Text 7" xfId="905"/>
    <cellStyle name="Explanatory Text 7 2" xfId="3251"/>
    <cellStyle name="Explanatory Text 8" xfId="906"/>
    <cellStyle name="Explanatory Text 8 2" xfId="3252"/>
    <cellStyle name="Explanatory Text 9" xfId="907"/>
    <cellStyle name="Explanatory Text 9 2" xfId="3253"/>
    <cellStyle name="Fixed" xfId="908"/>
    <cellStyle name="Fixed 2" xfId="3254"/>
    <cellStyle name="FootNote" xfId="3255"/>
    <cellStyle name="FootNote 2" xfId="3256"/>
    <cellStyle name="Good 10" xfId="909"/>
    <cellStyle name="Good 10 2" xfId="3257"/>
    <cellStyle name="Good 11" xfId="910"/>
    <cellStyle name="Good 11 2" xfId="3258"/>
    <cellStyle name="Good 12" xfId="911"/>
    <cellStyle name="Good 12 2" xfId="3259"/>
    <cellStyle name="Good 13" xfId="912"/>
    <cellStyle name="Good 13 2" xfId="3260"/>
    <cellStyle name="Good 14" xfId="913"/>
    <cellStyle name="Good 14 2" xfId="3261"/>
    <cellStyle name="Good 15" xfId="914"/>
    <cellStyle name="Good 15 2" xfId="3262"/>
    <cellStyle name="Good 16" xfId="915"/>
    <cellStyle name="Good 16 2" xfId="3263"/>
    <cellStyle name="Good 17" xfId="916"/>
    <cellStyle name="Good 17 2" xfId="3264"/>
    <cellStyle name="Good 18" xfId="917"/>
    <cellStyle name="Good 18 2" xfId="3265"/>
    <cellStyle name="Good 19" xfId="918"/>
    <cellStyle name="Good 19 2" xfId="3266"/>
    <cellStyle name="Good 2" xfId="919"/>
    <cellStyle name="Good 2 2" xfId="3267"/>
    <cellStyle name="Good 20" xfId="920"/>
    <cellStyle name="Good 20 2" xfId="3268"/>
    <cellStyle name="Good 21" xfId="921"/>
    <cellStyle name="Good 21 2" xfId="3269"/>
    <cellStyle name="Good 22" xfId="922"/>
    <cellStyle name="Good 22 2" xfId="3270"/>
    <cellStyle name="Good 23" xfId="923"/>
    <cellStyle name="Good 23 2" xfId="3271"/>
    <cellStyle name="Good 24" xfId="924"/>
    <cellStyle name="Good 24 2" xfId="3272"/>
    <cellStyle name="Good 25" xfId="925"/>
    <cellStyle name="Good 25 2" xfId="3273"/>
    <cellStyle name="Good 26" xfId="926"/>
    <cellStyle name="Good 26 2" xfId="3274"/>
    <cellStyle name="Good 27" xfId="927"/>
    <cellStyle name="Good 27 2" xfId="3275"/>
    <cellStyle name="Good 28" xfId="928"/>
    <cellStyle name="Good 28 2" xfId="3276"/>
    <cellStyle name="Good 29" xfId="929"/>
    <cellStyle name="Good 29 2" xfId="3277"/>
    <cellStyle name="Good 3" xfId="930"/>
    <cellStyle name="Good 3 2" xfId="3278"/>
    <cellStyle name="Good 30" xfId="931"/>
    <cellStyle name="Good 30 2" xfId="3279"/>
    <cellStyle name="Good 31" xfId="932"/>
    <cellStyle name="Good 31 2" xfId="3280"/>
    <cellStyle name="Good 4" xfId="933"/>
    <cellStyle name="Good 4 2" xfId="3281"/>
    <cellStyle name="Good 5" xfId="934"/>
    <cellStyle name="Good 5 2" xfId="3282"/>
    <cellStyle name="Good 6" xfId="935"/>
    <cellStyle name="Good 6 2" xfId="3283"/>
    <cellStyle name="Good 7" xfId="936"/>
    <cellStyle name="Good 7 2" xfId="3284"/>
    <cellStyle name="Good 8" xfId="937"/>
    <cellStyle name="Good 8 2" xfId="3285"/>
    <cellStyle name="Good 9" xfId="938"/>
    <cellStyle name="Good 9 2" xfId="3286"/>
    <cellStyle name="Grey" xfId="939"/>
    <cellStyle name="Grey 2" xfId="940"/>
    <cellStyle name="Grey 3" xfId="3287"/>
    <cellStyle name="grey band" xfId="3288"/>
    <cellStyle name="HC_Bold_TL1" xfId="3289"/>
    <cellStyle name="Head 1" xfId="941"/>
    <cellStyle name="Head 1 2" xfId="3290"/>
    <cellStyle name="Header1" xfId="942"/>
    <cellStyle name="Header1 2" xfId="3291"/>
    <cellStyle name="Header2" xfId="943"/>
    <cellStyle name="Header2 2" xfId="3292"/>
    <cellStyle name="HeaderText" xfId="3293"/>
    <cellStyle name="Heading 1 10" xfId="944"/>
    <cellStyle name="Heading 1 10 2" xfId="3294"/>
    <cellStyle name="Heading 1 10 3" xfId="3295"/>
    <cellStyle name="Heading 1 11" xfId="945"/>
    <cellStyle name="Heading 1 11 2" xfId="3296"/>
    <cellStyle name="Heading 1 11 3" xfId="3297"/>
    <cellStyle name="Heading 1 12" xfId="946"/>
    <cellStyle name="Heading 1 12 2" xfId="3298"/>
    <cellStyle name="Heading 1 12 3" xfId="3299"/>
    <cellStyle name="Heading 1 13" xfId="947"/>
    <cellStyle name="Heading 1 13 2" xfId="3300"/>
    <cellStyle name="Heading 1 13 3" xfId="3301"/>
    <cellStyle name="Heading 1 14" xfId="948"/>
    <cellStyle name="Heading 1 14 2" xfId="3302"/>
    <cellStyle name="Heading 1 14 3" xfId="3303"/>
    <cellStyle name="Heading 1 15" xfId="949"/>
    <cellStyle name="Heading 1 15 2" xfId="3304"/>
    <cellStyle name="Heading 1 15 3" xfId="3305"/>
    <cellStyle name="Heading 1 16" xfId="950"/>
    <cellStyle name="Heading 1 16 2" xfId="3306"/>
    <cellStyle name="Heading 1 16 3" xfId="3307"/>
    <cellStyle name="Heading 1 17" xfId="951"/>
    <cellStyle name="Heading 1 17 2" xfId="3308"/>
    <cellStyle name="Heading 1 17 3" xfId="3309"/>
    <cellStyle name="Heading 1 18" xfId="952"/>
    <cellStyle name="Heading 1 18 2" xfId="3310"/>
    <cellStyle name="Heading 1 18 3" xfId="3311"/>
    <cellStyle name="Heading 1 19" xfId="953"/>
    <cellStyle name="Heading 1 19 2" xfId="3312"/>
    <cellStyle name="Heading 1 19 3" xfId="3313"/>
    <cellStyle name="Heading 1 2" xfId="954"/>
    <cellStyle name="Heading 1 2 2" xfId="3314"/>
    <cellStyle name="Heading 1 2 3" xfId="3315"/>
    <cellStyle name="Heading 1 20" xfId="955"/>
    <cellStyle name="Heading 1 20 2" xfId="3316"/>
    <cellStyle name="Heading 1 20 3" xfId="3317"/>
    <cellStyle name="Heading 1 21" xfId="956"/>
    <cellStyle name="Heading 1 21 2" xfId="3318"/>
    <cellStyle name="Heading 1 21 3" xfId="3319"/>
    <cellStyle name="Heading 1 22" xfId="957"/>
    <cellStyle name="Heading 1 22 2" xfId="3320"/>
    <cellStyle name="Heading 1 22 3" xfId="3321"/>
    <cellStyle name="Heading 1 23" xfId="958"/>
    <cellStyle name="Heading 1 23 2" xfId="3322"/>
    <cellStyle name="Heading 1 23 3" xfId="3323"/>
    <cellStyle name="Heading 1 24" xfId="959"/>
    <cellStyle name="Heading 1 24 2" xfId="3324"/>
    <cellStyle name="Heading 1 24 3" xfId="3325"/>
    <cellStyle name="Heading 1 25" xfId="960"/>
    <cellStyle name="Heading 1 25 2" xfId="3326"/>
    <cellStyle name="Heading 1 25 3" xfId="3327"/>
    <cellStyle name="Heading 1 26" xfId="961"/>
    <cellStyle name="Heading 1 26 2" xfId="3328"/>
    <cellStyle name="Heading 1 26 3" xfId="3329"/>
    <cellStyle name="Heading 1 27" xfId="962"/>
    <cellStyle name="Heading 1 27 2" xfId="3330"/>
    <cellStyle name="Heading 1 27 3" xfId="3331"/>
    <cellStyle name="Heading 1 28" xfId="963"/>
    <cellStyle name="Heading 1 28 2" xfId="3332"/>
    <cellStyle name="Heading 1 28 3" xfId="3333"/>
    <cellStyle name="Heading 1 29" xfId="964"/>
    <cellStyle name="Heading 1 29 2" xfId="3334"/>
    <cellStyle name="Heading 1 29 3" xfId="3335"/>
    <cellStyle name="Heading 1 3" xfId="965"/>
    <cellStyle name="Heading 1 3 2" xfId="3336"/>
    <cellStyle name="Heading 1 3 3" xfId="3337"/>
    <cellStyle name="Heading 1 30" xfId="966"/>
    <cellStyle name="Heading 1 30 2" xfId="3338"/>
    <cellStyle name="Heading 1 30 3" xfId="3339"/>
    <cellStyle name="Heading 1 31" xfId="967"/>
    <cellStyle name="Heading 1 31 2" xfId="3340"/>
    <cellStyle name="Heading 1 31 3" xfId="3341"/>
    <cellStyle name="Heading 1 32" xfId="3342"/>
    <cellStyle name="Heading 1 4" xfId="968"/>
    <cellStyle name="Heading 1 4 2" xfId="3343"/>
    <cellStyle name="Heading 1 4 3" xfId="3344"/>
    <cellStyle name="Heading 1 5" xfId="969"/>
    <cellStyle name="Heading 1 5 2" xfId="3345"/>
    <cellStyle name="Heading 1 5 3" xfId="3346"/>
    <cellStyle name="Heading 1 6" xfId="970"/>
    <cellStyle name="Heading 1 6 2" xfId="3347"/>
    <cellStyle name="Heading 1 6 3" xfId="3348"/>
    <cellStyle name="Heading 1 7" xfId="971"/>
    <cellStyle name="Heading 1 7 2" xfId="3349"/>
    <cellStyle name="Heading 1 7 3" xfId="3350"/>
    <cellStyle name="Heading 1 8" xfId="972"/>
    <cellStyle name="Heading 1 8 2" xfId="3351"/>
    <cellStyle name="Heading 1 8 3" xfId="3352"/>
    <cellStyle name="Heading 1 9" xfId="973"/>
    <cellStyle name="Heading 1 9 2" xfId="3353"/>
    <cellStyle name="Heading 1 9 3" xfId="3354"/>
    <cellStyle name="Heading 2 10" xfId="974"/>
    <cellStyle name="Heading 2 10 2" xfId="3355"/>
    <cellStyle name="Heading 2 10 3" xfId="3356"/>
    <cellStyle name="Heading 2 11" xfId="975"/>
    <cellStyle name="Heading 2 11 2" xfId="3357"/>
    <cellStyle name="Heading 2 11 3" xfId="3358"/>
    <cellStyle name="Heading 2 12" xfId="976"/>
    <cellStyle name="Heading 2 12 2" xfId="3359"/>
    <cellStyle name="Heading 2 12 3" xfId="3360"/>
    <cellStyle name="Heading 2 13" xfId="977"/>
    <cellStyle name="Heading 2 13 2" xfId="3361"/>
    <cellStyle name="Heading 2 13 3" xfId="3362"/>
    <cellStyle name="Heading 2 14" xfId="978"/>
    <cellStyle name="Heading 2 14 2" xfId="3363"/>
    <cellStyle name="Heading 2 14 3" xfId="3364"/>
    <cellStyle name="Heading 2 15" xfId="979"/>
    <cellStyle name="Heading 2 15 2" xfId="3365"/>
    <cellStyle name="Heading 2 15 3" xfId="3366"/>
    <cellStyle name="Heading 2 16" xfId="980"/>
    <cellStyle name="Heading 2 16 2" xfId="3367"/>
    <cellStyle name="Heading 2 16 3" xfId="3368"/>
    <cellStyle name="Heading 2 17" xfId="981"/>
    <cellStyle name="Heading 2 17 2" xfId="3369"/>
    <cellStyle name="Heading 2 17 3" xfId="3370"/>
    <cellStyle name="Heading 2 18" xfId="982"/>
    <cellStyle name="Heading 2 18 2" xfId="3371"/>
    <cellStyle name="Heading 2 18 3" xfId="3372"/>
    <cellStyle name="Heading 2 19" xfId="983"/>
    <cellStyle name="Heading 2 19 2" xfId="3373"/>
    <cellStyle name="Heading 2 19 3" xfId="3374"/>
    <cellStyle name="Heading 2 2" xfId="984"/>
    <cellStyle name="Heading 2 2 2" xfId="3375"/>
    <cellStyle name="Heading 2 2 3" xfId="3376"/>
    <cellStyle name="Heading 2 20" xfId="985"/>
    <cellStyle name="Heading 2 20 2" xfId="3377"/>
    <cellStyle name="Heading 2 20 3" xfId="3378"/>
    <cellStyle name="Heading 2 21" xfId="986"/>
    <cellStyle name="Heading 2 21 2" xfId="3379"/>
    <cellStyle name="Heading 2 21 3" xfId="3380"/>
    <cellStyle name="Heading 2 22" xfId="987"/>
    <cellStyle name="Heading 2 22 2" xfId="3381"/>
    <cellStyle name="Heading 2 22 3" xfId="3382"/>
    <cellStyle name="Heading 2 23" xfId="988"/>
    <cellStyle name="Heading 2 23 2" xfId="3383"/>
    <cellStyle name="Heading 2 23 3" xfId="3384"/>
    <cellStyle name="Heading 2 24" xfId="989"/>
    <cellStyle name="Heading 2 24 2" xfId="3385"/>
    <cellStyle name="Heading 2 24 3" xfId="3386"/>
    <cellStyle name="Heading 2 25" xfId="990"/>
    <cellStyle name="Heading 2 25 2" xfId="3387"/>
    <cellStyle name="Heading 2 25 3" xfId="3388"/>
    <cellStyle name="Heading 2 26" xfId="991"/>
    <cellStyle name="Heading 2 26 2" xfId="3389"/>
    <cellStyle name="Heading 2 26 3" xfId="3390"/>
    <cellStyle name="Heading 2 27" xfId="992"/>
    <cellStyle name="Heading 2 27 2" xfId="3391"/>
    <cellStyle name="Heading 2 27 3" xfId="3392"/>
    <cellStyle name="Heading 2 28" xfId="993"/>
    <cellStyle name="Heading 2 28 2" xfId="3393"/>
    <cellStyle name="Heading 2 28 3" xfId="3394"/>
    <cellStyle name="Heading 2 29" xfId="994"/>
    <cellStyle name="Heading 2 29 2" xfId="3395"/>
    <cellStyle name="Heading 2 29 3" xfId="3396"/>
    <cellStyle name="Heading 2 3" xfId="995"/>
    <cellStyle name="Heading 2 3 2" xfId="3397"/>
    <cellStyle name="Heading 2 3 3" xfId="3398"/>
    <cellStyle name="Heading 2 30" xfId="996"/>
    <cellStyle name="Heading 2 30 2" xfId="3399"/>
    <cellStyle name="Heading 2 30 3" xfId="3400"/>
    <cellStyle name="Heading 2 31" xfId="997"/>
    <cellStyle name="Heading 2 31 2" xfId="3401"/>
    <cellStyle name="Heading 2 31 3" xfId="3402"/>
    <cellStyle name="Heading 2 32" xfId="3403"/>
    <cellStyle name="Heading 2 4" xfId="998"/>
    <cellStyle name="Heading 2 4 2" xfId="3404"/>
    <cellStyle name="Heading 2 4 3" xfId="3405"/>
    <cellStyle name="Heading 2 5" xfId="999"/>
    <cellStyle name="Heading 2 5 2" xfId="3406"/>
    <cellStyle name="Heading 2 5 3" xfId="3407"/>
    <cellStyle name="Heading 2 6" xfId="1000"/>
    <cellStyle name="Heading 2 6 2" xfId="3408"/>
    <cellStyle name="Heading 2 6 3" xfId="3409"/>
    <cellStyle name="Heading 2 7" xfId="1001"/>
    <cellStyle name="Heading 2 7 2" xfId="3410"/>
    <cellStyle name="Heading 2 7 3" xfId="3411"/>
    <cellStyle name="Heading 2 8" xfId="1002"/>
    <cellStyle name="Heading 2 8 2" xfId="3412"/>
    <cellStyle name="Heading 2 8 3" xfId="3413"/>
    <cellStyle name="Heading 2 9" xfId="1003"/>
    <cellStyle name="Heading 2 9 2" xfId="3414"/>
    <cellStyle name="Heading 2 9 3" xfId="3415"/>
    <cellStyle name="Heading 3 10" xfId="1004"/>
    <cellStyle name="Heading 3 10 2" xfId="3416"/>
    <cellStyle name="Heading 3 10 3" xfId="3417"/>
    <cellStyle name="Heading 3 11" xfId="1005"/>
    <cellStyle name="Heading 3 11 2" xfId="3418"/>
    <cellStyle name="Heading 3 11 3" xfId="3419"/>
    <cellStyle name="Heading 3 12" xfId="1006"/>
    <cellStyle name="Heading 3 12 2" xfId="3420"/>
    <cellStyle name="Heading 3 12 3" xfId="3421"/>
    <cellStyle name="Heading 3 13" xfId="1007"/>
    <cellStyle name="Heading 3 13 2" xfId="3422"/>
    <cellStyle name="Heading 3 13 3" xfId="3423"/>
    <cellStyle name="Heading 3 14" xfId="1008"/>
    <cellStyle name="Heading 3 14 2" xfId="3424"/>
    <cellStyle name="Heading 3 14 3" xfId="3425"/>
    <cellStyle name="Heading 3 15" xfId="1009"/>
    <cellStyle name="Heading 3 15 2" xfId="3426"/>
    <cellStyle name="Heading 3 15 3" xfId="3427"/>
    <cellStyle name="Heading 3 16" xfId="1010"/>
    <cellStyle name="Heading 3 16 2" xfId="3428"/>
    <cellStyle name="Heading 3 16 3" xfId="3429"/>
    <cellStyle name="Heading 3 17" xfId="1011"/>
    <cellStyle name="Heading 3 17 2" xfId="3430"/>
    <cellStyle name="Heading 3 17 3" xfId="3431"/>
    <cellStyle name="Heading 3 18" xfId="1012"/>
    <cellStyle name="Heading 3 18 2" xfId="3432"/>
    <cellStyle name="Heading 3 18 3" xfId="3433"/>
    <cellStyle name="Heading 3 19" xfId="1013"/>
    <cellStyle name="Heading 3 19 2" xfId="3434"/>
    <cellStyle name="Heading 3 19 3" xfId="3435"/>
    <cellStyle name="Heading 3 2" xfId="1014"/>
    <cellStyle name="Heading 3 2 2" xfId="3436"/>
    <cellStyle name="Heading 3 2 3" xfId="3437"/>
    <cellStyle name="Heading 3 20" xfId="1015"/>
    <cellStyle name="Heading 3 20 2" xfId="3438"/>
    <cellStyle name="Heading 3 20 3" xfId="3439"/>
    <cellStyle name="Heading 3 21" xfId="1016"/>
    <cellStyle name="Heading 3 21 2" xfId="3440"/>
    <cellStyle name="Heading 3 21 3" xfId="3441"/>
    <cellStyle name="Heading 3 22" xfId="1017"/>
    <cellStyle name="Heading 3 22 2" xfId="3442"/>
    <cellStyle name="Heading 3 22 3" xfId="3443"/>
    <cellStyle name="Heading 3 23" xfId="1018"/>
    <cellStyle name="Heading 3 23 2" xfId="3444"/>
    <cellStyle name="Heading 3 23 3" xfId="3445"/>
    <cellStyle name="Heading 3 24" xfId="1019"/>
    <cellStyle name="Heading 3 24 2" xfId="3446"/>
    <cellStyle name="Heading 3 24 3" xfId="3447"/>
    <cellStyle name="Heading 3 25" xfId="1020"/>
    <cellStyle name="Heading 3 25 2" xfId="3448"/>
    <cellStyle name="Heading 3 25 3" xfId="3449"/>
    <cellStyle name="Heading 3 26" xfId="1021"/>
    <cellStyle name="Heading 3 26 2" xfId="3450"/>
    <cellStyle name="Heading 3 26 3" xfId="3451"/>
    <cellStyle name="Heading 3 27" xfId="1022"/>
    <cellStyle name="Heading 3 27 2" xfId="3452"/>
    <cellStyle name="Heading 3 27 3" xfId="3453"/>
    <cellStyle name="Heading 3 28" xfId="1023"/>
    <cellStyle name="Heading 3 28 2" xfId="3454"/>
    <cellStyle name="Heading 3 28 3" xfId="3455"/>
    <cellStyle name="Heading 3 29" xfId="1024"/>
    <cellStyle name="Heading 3 29 2" xfId="3456"/>
    <cellStyle name="Heading 3 29 3" xfId="3457"/>
    <cellStyle name="Heading 3 3" xfId="1025"/>
    <cellStyle name="Heading 3 3 2" xfId="3458"/>
    <cellStyle name="Heading 3 3 3" xfId="3459"/>
    <cellStyle name="Heading 3 30" xfId="1026"/>
    <cellStyle name="Heading 3 30 2" xfId="3460"/>
    <cellStyle name="Heading 3 30 3" xfId="3461"/>
    <cellStyle name="Heading 3 31" xfId="1027"/>
    <cellStyle name="Heading 3 31 2" xfId="3462"/>
    <cellStyle name="Heading 3 31 3" xfId="3463"/>
    <cellStyle name="Heading 3 32" xfId="3464"/>
    <cellStyle name="Heading 3 4" xfId="1028"/>
    <cellStyle name="Heading 3 4 2" xfId="3465"/>
    <cellStyle name="Heading 3 4 3" xfId="3466"/>
    <cellStyle name="Heading 3 5" xfId="1029"/>
    <cellStyle name="Heading 3 5 2" xfId="3467"/>
    <cellStyle name="Heading 3 5 3" xfId="3468"/>
    <cellStyle name="Heading 3 6" xfId="1030"/>
    <cellStyle name="Heading 3 6 2" xfId="3469"/>
    <cellStyle name="Heading 3 6 3" xfId="3470"/>
    <cellStyle name="Heading 3 7" xfId="1031"/>
    <cellStyle name="Heading 3 7 2" xfId="3471"/>
    <cellStyle name="Heading 3 7 3" xfId="3472"/>
    <cellStyle name="Heading 3 8" xfId="1032"/>
    <cellStyle name="Heading 3 8 2" xfId="3473"/>
    <cellStyle name="Heading 3 8 3" xfId="3474"/>
    <cellStyle name="Heading 3 9" xfId="1033"/>
    <cellStyle name="Heading 3 9 2" xfId="3475"/>
    <cellStyle name="Heading 3 9 3" xfId="3476"/>
    <cellStyle name="Heading 4 10" xfId="1034"/>
    <cellStyle name="Heading 4 10 2" xfId="3477"/>
    <cellStyle name="Heading 4 10 3" xfId="3478"/>
    <cellStyle name="Heading 4 11" xfId="1035"/>
    <cellStyle name="Heading 4 11 2" xfId="3479"/>
    <cellStyle name="Heading 4 11 3" xfId="3480"/>
    <cellStyle name="Heading 4 12" xfId="1036"/>
    <cellStyle name="Heading 4 12 2" xfId="3481"/>
    <cellStyle name="Heading 4 12 3" xfId="3482"/>
    <cellStyle name="Heading 4 13" xfId="1037"/>
    <cellStyle name="Heading 4 13 2" xfId="3483"/>
    <cellStyle name="Heading 4 13 3" xfId="3484"/>
    <cellStyle name="Heading 4 14" xfId="1038"/>
    <cellStyle name="Heading 4 14 2" xfId="3485"/>
    <cellStyle name="Heading 4 14 3" xfId="3486"/>
    <cellStyle name="Heading 4 15" xfId="1039"/>
    <cellStyle name="Heading 4 15 2" xfId="3487"/>
    <cellStyle name="Heading 4 15 3" xfId="3488"/>
    <cellStyle name="Heading 4 16" xfId="1040"/>
    <cellStyle name="Heading 4 16 2" xfId="3489"/>
    <cellStyle name="Heading 4 16 3" xfId="3490"/>
    <cellStyle name="Heading 4 17" xfId="1041"/>
    <cellStyle name="Heading 4 17 2" xfId="3491"/>
    <cellStyle name="Heading 4 17 3" xfId="3492"/>
    <cellStyle name="Heading 4 18" xfId="1042"/>
    <cellStyle name="Heading 4 18 2" xfId="3493"/>
    <cellStyle name="Heading 4 18 3" xfId="3494"/>
    <cellStyle name="Heading 4 19" xfId="1043"/>
    <cellStyle name="Heading 4 19 2" xfId="3495"/>
    <cellStyle name="Heading 4 19 3" xfId="3496"/>
    <cellStyle name="Heading 4 2" xfId="1044"/>
    <cellStyle name="Heading 4 2 2" xfId="3497"/>
    <cellStyle name="Heading 4 2 3" xfId="3498"/>
    <cellStyle name="Heading 4 20" xfId="1045"/>
    <cellStyle name="Heading 4 20 2" xfId="3499"/>
    <cellStyle name="Heading 4 20 3" xfId="3500"/>
    <cellStyle name="Heading 4 21" xfId="1046"/>
    <cellStyle name="Heading 4 21 2" xfId="3501"/>
    <cellStyle name="Heading 4 21 3" xfId="3502"/>
    <cellStyle name="Heading 4 22" xfId="1047"/>
    <cellStyle name="Heading 4 22 2" xfId="3503"/>
    <cellStyle name="Heading 4 22 3" xfId="3504"/>
    <cellStyle name="Heading 4 23" xfId="1048"/>
    <cellStyle name="Heading 4 23 2" xfId="3505"/>
    <cellStyle name="Heading 4 23 3" xfId="3506"/>
    <cellStyle name="Heading 4 24" xfId="1049"/>
    <cellStyle name="Heading 4 24 2" xfId="3507"/>
    <cellStyle name="Heading 4 24 3" xfId="3508"/>
    <cellStyle name="Heading 4 25" xfId="1050"/>
    <cellStyle name="Heading 4 25 2" xfId="3509"/>
    <cellStyle name="Heading 4 25 3" xfId="3510"/>
    <cellStyle name="Heading 4 26" xfId="1051"/>
    <cellStyle name="Heading 4 26 2" xfId="3511"/>
    <cellStyle name="Heading 4 26 3" xfId="3512"/>
    <cellStyle name="Heading 4 27" xfId="1052"/>
    <cellStyle name="Heading 4 27 2" xfId="3513"/>
    <cellStyle name="Heading 4 27 3" xfId="3514"/>
    <cellStyle name="Heading 4 28" xfId="1053"/>
    <cellStyle name="Heading 4 28 2" xfId="3515"/>
    <cellStyle name="Heading 4 28 3" xfId="3516"/>
    <cellStyle name="Heading 4 29" xfId="1054"/>
    <cellStyle name="Heading 4 29 2" xfId="3517"/>
    <cellStyle name="Heading 4 29 3" xfId="3518"/>
    <cellStyle name="Heading 4 3" xfId="1055"/>
    <cellStyle name="Heading 4 3 2" xfId="3519"/>
    <cellStyle name="Heading 4 3 3" xfId="3520"/>
    <cellStyle name="Heading 4 30" xfId="1056"/>
    <cellStyle name="Heading 4 30 2" xfId="3521"/>
    <cellStyle name="Heading 4 30 3" xfId="3522"/>
    <cellStyle name="Heading 4 31" xfId="1057"/>
    <cellStyle name="Heading 4 31 2" xfId="3523"/>
    <cellStyle name="Heading 4 31 3" xfId="3524"/>
    <cellStyle name="Heading 4 32" xfId="3525"/>
    <cellStyle name="Heading 4 4" xfId="1058"/>
    <cellStyle name="Heading 4 4 2" xfId="3526"/>
    <cellStyle name="Heading 4 4 3" xfId="3527"/>
    <cellStyle name="Heading 4 5" xfId="1059"/>
    <cellStyle name="Heading 4 5 2" xfId="3528"/>
    <cellStyle name="Heading 4 5 3" xfId="3529"/>
    <cellStyle name="Heading 4 6" xfId="1060"/>
    <cellStyle name="Heading 4 6 2" xfId="3530"/>
    <cellStyle name="Heading 4 6 3" xfId="3531"/>
    <cellStyle name="Heading 4 7" xfId="1061"/>
    <cellStyle name="Heading 4 7 2" xfId="3532"/>
    <cellStyle name="Heading 4 7 3" xfId="3533"/>
    <cellStyle name="Heading 4 8" xfId="1062"/>
    <cellStyle name="Heading 4 8 2" xfId="3534"/>
    <cellStyle name="Heading 4 8 3" xfId="3535"/>
    <cellStyle name="Heading 4 9" xfId="1063"/>
    <cellStyle name="Heading 4 9 2" xfId="3536"/>
    <cellStyle name="Heading 4 9 3" xfId="3537"/>
    <cellStyle name="HT_Bold_TL1" xfId="3538"/>
    <cellStyle name="Hyperlink" xfId="5" builtinId="8"/>
    <cellStyle name="Hyperlink 2" xfId="1064"/>
    <cellStyle name="Hyperlink 2 2" xfId="3539"/>
    <cellStyle name="Hyperlink 2 3" xfId="3540"/>
    <cellStyle name="Hyperlink 2 4" xfId="3541"/>
    <cellStyle name="Hyperlink 2 5" xfId="3542"/>
    <cellStyle name="Hyperlink 2 6" xfId="3543"/>
    <cellStyle name="Hyperlink 2_State APPENDIX_Planning Tables 2011-12" xfId="3544"/>
    <cellStyle name="Hyperlink 3" xfId="3545"/>
    <cellStyle name="Input [yellow]" xfId="1065"/>
    <cellStyle name="Input [yellow] 2" xfId="1066"/>
    <cellStyle name="Input [yellow] 3" xfId="3546"/>
    <cellStyle name="Input 10" xfId="1067"/>
    <cellStyle name="Input 10 2" xfId="3547"/>
    <cellStyle name="Input 11" xfId="1068"/>
    <cellStyle name="Input 11 2" xfId="3548"/>
    <cellStyle name="Input 12" xfId="1069"/>
    <cellStyle name="Input 12 2" xfId="3549"/>
    <cellStyle name="Input 13" xfId="1070"/>
    <cellStyle name="Input 13 2" xfId="3550"/>
    <cellStyle name="Input 14" xfId="1071"/>
    <cellStyle name="Input 14 2" xfId="3551"/>
    <cellStyle name="Input 15" xfId="1072"/>
    <cellStyle name="Input 15 2" xfId="3552"/>
    <cellStyle name="Input 16" xfId="1073"/>
    <cellStyle name="Input 16 2" xfId="3553"/>
    <cellStyle name="Input 17" xfId="1074"/>
    <cellStyle name="Input 17 2" xfId="3554"/>
    <cellStyle name="Input 18" xfId="1075"/>
    <cellStyle name="Input 18 2" xfId="3555"/>
    <cellStyle name="Input 19" xfId="1076"/>
    <cellStyle name="Input 19 2" xfId="3556"/>
    <cellStyle name="Input 2" xfId="1077"/>
    <cellStyle name="Input 2 2" xfId="3557"/>
    <cellStyle name="Input 20" xfId="1078"/>
    <cellStyle name="Input 20 2" xfId="3558"/>
    <cellStyle name="Input 21" xfId="1079"/>
    <cellStyle name="Input 21 2" xfId="3559"/>
    <cellStyle name="Input 22" xfId="1080"/>
    <cellStyle name="Input 22 2" xfId="3560"/>
    <cellStyle name="Input 23" xfId="1081"/>
    <cellStyle name="Input 23 2" xfId="3561"/>
    <cellStyle name="Input 24" xfId="1082"/>
    <cellStyle name="Input 24 2" xfId="3562"/>
    <cellStyle name="Input 25" xfId="1083"/>
    <cellStyle name="Input 25 2" xfId="3563"/>
    <cellStyle name="Input 26" xfId="1084"/>
    <cellStyle name="Input 26 2" xfId="3564"/>
    <cellStyle name="Input 27" xfId="1085"/>
    <cellStyle name="Input 27 2" xfId="3565"/>
    <cellStyle name="Input 28" xfId="1086"/>
    <cellStyle name="Input 28 2" xfId="3566"/>
    <cellStyle name="Input 29" xfId="1087"/>
    <cellStyle name="Input 29 2" xfId="3567"/>
    <cellStyle name="Input 3" xfId="1088"/>
    <cellStyle name="Input 3 2" xfId="3568"/>
    <cellStyle name="Input 30" xfId="1089"/>
    <cellStyle name="Input 30 2" xfId="3569"/>
    <cellStyle name="Input 31" xfId="1090"/>
    <cellStyle name="Input 31 2" xfId="3570"/>
    <cellStyle name="Input 32" xfId="3571"/>
    <cellStyle name="Input 33" xfId="3572"/>
    <cellStyle name="Input 34" xfId="3573"/>
    <cellStyle name="Input 4" xfId="1091"/>
    <cellStyle name="Input 4 2" xfId="3574"/>
    <cellStyle name="Input 5" xfId="1092"/>
    <cellStyle name="Input 5 2" xfId="3575"/>
    <cellStyle name="Input 6" xfId="1093"/>
    <cellStyle name="Input 6 2" xfId="3576"/>
    <cellStyle name="Input 7" xfId="1094"/>
    <cellStyle name="Input 7 2" xfId="3577"/>
    <cellStyle name="Input 8" xfId="1095"/>
    <cellStyle name="Input 8 2" xfId="3578"/>
    <cellStyle name="Input 9" xfId="1096"/>
    <cellStyle name="Input 9 2" xfId="3579"/>
    <cellStyle name="Linked Cell 10" xfId="1097"/>
    <cellStyle name="Linked Cell 10 2" xfId="3580"/>
    <cellStyle name="Linked Cell 11" xfId="1098"/>
    <cellStyle name="Linked Cell 11 2" xfId="3581"/>
    <cellStyle name="Linked Cell 12" xfId="1099"/>
    <cellStyle name="Linked Cell 12 2" xfId="3582"/>
    <cellStyle name="Linked Cell 13" xfId="1100"/>
    <cellStyle name="Linked Cell 13 2" xfId="3583"/>
    <cellStyle name="Linked Cell 14" xfId="1101"/>
    <cellStyle name="Linked Cell 14 2" xfId="3584"/>
    <cellStyle name="Linked Cell 15" xfId="1102"/>
    <cellStyle name="Linked Cell 15 2" xfId="3585"/>
    <cellStyle name="Linked Cell 16" xfId="1103"/>
    <cellStyle name="Linked Cell 16 2" xfId="3586"/>
    <cellStyle name="Linked Cell 17" xfId="1104"/>
    <cellStyle name="Linked Cell 17 2" xfId="3587"/>
    <cellStyle name="Linked Cell 18" xfId="1105"/>
    <cellStyle name="Linked Cell 18 2" xfId="3588"/>
    <cellStyle name="Linked Cell 19" xfId="1106"/>
    <cellStyle name="Linked Cell 19 2" xfId="3589"/>
    <cellStyle name="Linked Cell 2" xfId="1107"/>
    <cellStyle name="Linked Cell 2 2" xfId="3590"/>
    <cellStyle name="Linked Cell 20" xfId="1108"/>
    <cellStyle name="Linked Cell 20 2" xfId="3591"/>
    <cellStyle name="Linked Cell 21" xfId="1109"/>
    <cellStyle name="Linked Cell 21 2" xfId="3592"/>
    <cellStyle name="Linked Cell 22" xfId="1110"/>
    <cellStyle name="Linked Cell 22 2" xfId="3593"/>
    <cellStyle name="Linked Cell 23" xfId="1111"/>
    <cellStyle name="Linked Cell 23 2" xfId="3594"/>
    <cellStyle name="Linked Cell 24" xfId="1112"/>
    <cellStyle name="Linked Cell 24 2" xfId="3595"/>
    <cellStyle name="Linked Cell 25" xfId="1113"/>
    <cellStyle name="Linked Cell 25 2" xfId="3596"/>
    <cellStyle name="Linked Cell 26" xfId="1114"/>
    <cellStyle name="Linked Cell 26 2" xfId="3597"/>
    <cellStyle name="Linked Cell 27" xfId="1115"/>
    <cellStyle name="Linked Cell 27 2" xfId="3598"/>
    <cellStyle name="Linked Cell 28" xfId="1116"/>
    <cellStyle name="Linked Cell 28 2" xfId="3599"/>
    <cellStyle name="Linked Cell 29" xfId="1117"/>
    <cellStyle name="Linked Cell 29 2" xfId="3600"/>
    <cellStyle name="Linked Cell 3" xfId="1118"/>
    <cellStyle name="Linked Cell 3 2" xfId="3601"/>
    <cellStyle name="Linked Cell 30" xfId="1119"/>
    <cellStyle name="Linked Cell 30 2" xfId="3602"/>
    <cellStyle name="Linked Cell 31" xfId="1120"/>
    <cellStyle name="Linked Cell 31 2" xfId="3603"/>
    <cellStyle name="Linked Cell 4" xfId="1121"/>
    <cellStyle name="Linked Cell 4 2" xfId="3604"/>
    <cellStyle name="Linked Cell 5" xfId="1122"/>
    <cellStyle name="Linked Cell 5 2" xfId="3605"/>
    <cellStyle name="Linked Cell 6" xfId="1123"/>
    <cellStyle name="Linked Cell 6 2" xfId="3606"/>
    <cellStyle name="Linked Cell 7" xfId="1124"/>
    <cellStyle name="Linked Cell 7 2" xfId="3607"/>
    <cellStyle name="Linked Cell 8" xfId="1125"/>
    <cellStyle name="Linked Cell 8 2" xfId="3608"/>
    <cellStyle name="Linked Cell 9" xfId="1126"/>
    <cellStyle name="Linked Cell 9 2" xfId="3609"/>
    <cellStyle name="list" xfId="1127"/>
    <cellStyle name="list 2" xfId="3610"/>
    <cellStyle name="list1" xfId="1128"/>
    <cellStyle name="list1 2" xfId="3611"/>
    <cellStyle name="Milliers [0]_laroux" xfId="1129"/>
    <cellStyle name="Milliers_laroux" xfId="1130"/>
    <cellStyle name="Neutral 10" xfId="1131"/>
    <cellStyle name="Neutral 10 2" xfId="3612"/>
    <cellStyle name="Neutral 11" xfId="1132"/>
    <cellStyle name="Neutral 11 2" xfId="3613"/>
    <cellStyle name="Neutral 12" xfId="1133"/>
    <cellStyle name="Neutral 12 2" xfId="3614"/>
    <cellStyle name="Neutral 13" xfId="1134"/>
    <cellStyle name="Neutral 13 2" xfId="3615"/>
    <cellStyle name="Neutral 14" xfId="1135"/>
    <cellStyle name="Neutral 14 2" xfId="3616"/>
    <cellStyle name="Neutral 15" xfId="1136"/>
    <cellStyle name="Neutral 15 2" xfId="3617"/>
    <cellStyle name="Neutral 16" xfId="1137"/>
    <cellStyle name="Neutral 16 2" xfId="3618"/>
    <cellStyle name="Neutral 17" xfId="1138"/>
    <cellStyle name="Neutral 17 2" xfId="3619"/>
    <cellStyle name="Neutral 18" xfId="1139"/>
    <cellStyle name="Neutral 18 2" xfId="3620"/>
    <cellStyle name="Neutral 19" xfId="1140"/>
    <cellStyle name="Neutral 19 2" xfId="3621"/>
    <cellStyle name="Neutral 2" xfId="1141"/>
    <cellStyle name="Neutral 2 2" xfId="3622"/>
    <cellStyle name="Neutral 20" xfId="1142"/>
    <cellStyle name="Neutral 20 2" xfId="3623"/>
    <cellStyle name="Neutral 21" xfId="1143"/>
    <cellStyle name="Neutral 21 2" xfId="3624"/>
    <cellStyle name="Neutral 22" xfId="1144"/>
    <cellStyle name="Neutral 22 2" xfId="3625"/>
    <cellStyle name="Neutral 23" xfId="1145"/>
    <cellStyle name="Neutral 23 2" xfId="3626"/>
    <cellStyle name="Neutral 24" xfId="1146"/>
    <cellStyle name="Neutral 24 2" xfId="3627"/>
    <cellStyle name="Neutral 25" xfId="1147"/>
    <cellStyle name="Neutral 25 2" xfId="3628"/>
    <cellStyle name="Neutral 26" xfId="1148"/>
    <cellStyle name="Neutral 26 2" xfId="3629"/>
    <cellStyle name="Neutral 27" xfId="1149"/>
    <cellStyle name="Neutral 27 2" xfId="3630"/>
    <cellStyle name="Neutral 28" xfId="1150"/>
    <cellStyle name="Neutral 28 2" xfId="3631"/>
    <cellStyle name="Neutral 29" xfId="1151"/>
    <cellStyle name="Neutral 29 2" xfId="3632"/>
    <cellStyle name="Neutral 3" xfId="1152"/>
    <cellStyle name="Neutral 3 2" xfId="3633"/>
    <cellStyle name="Neutral 30" xfId="1153"/>
    <cellStyle name="Neutral 30 2" xfId="3634"/>
    <cellStyle name="Neutral 31" xfId="1154"/>
    <cellStyle name="Neutral 31 2" xfId="3635"/>
    <cellStyle name="Neutral 4" xfId="1155"/>
    <cellStyle name="Neutral 4 2" xfId="3636"/>
    <cellStyle name="Neutral 5" xfId="1156"/>
    <cellStyle name="Neutral 5 2" xfId="3637"/>
    <cellStyle name="Neutral 6" xfId="1157"/>
    <cellStyle name="Neutral 6 2" xfId="3638"/>
    <cellStyle name="Neutral 7" xfId="1158"/>
    <cellStyle name="Neutral 7 2" xfId="3639"/>
    <cellStyle name="Neutral 8" xfId="1159"/>
    <cellStyle name="Neutral 8 2" xfId="3640"/>
    <cellStyle name="Neutral 9" xfId="1160"/>
    <cellStyle name="Neutral 9 2" xfId="3641"/>
    <cellStyle name="no dec" xfId="1161"/>
    <cellStyle name="no dec 2" xfId="3642"/>
    <cellStyle name="Non défini" xfId="1162"/>
    <cellStyle name="Non défini 2" xfId="3643"/>
    <cellStyle name="Normal" xfId="0" builtinId="0"/>
    <cellStyle name="Normal - Style1" xfId="1163"/>
    <cellStyle name="Normal - Style1 2" xfId="1164"/>
    <cellStyle name="Normal - Style1 3" xfId="3644"/>
    <cellStyle name="Normal - Style1 4" xfId="3645"/>
    <cellStyle name="Normal - Style1 5" xfId="3646"/>
    <cellStyle name="Normal - Style1 6" xfId="3647"/>
    <cellStyle name="Normal - Style1 7" xfId="3648"/>
    <cellStyle name="Normal - Style1 8" xfId="3649"/>
    <cellStyle name="Normal - Style1_IED 96000" xfId="3650"/>
    <cellStyle name="Normal 10" xfId="1165"/>
    <cellStyle name="Normal 10 10" xfId="3651"/>
    <cellStyle name="Normal 10 11" xfId="3652"/>
    <cellStyle name="Normal 10 2" xfId="9"/>
    <cellStyle name="Normal 10 2 2" xfId="3653"/>
    <cellStyle name="Normal 10 2 2 2" xfId="3654"/>
    <cellStyle name="Normal 10 2 2 3" xfId="3655"/>
    <cellStyle name="Normal 10 2 2 4" xfId="3656"/>
    <cellStyle name="Normal 10 2 3" xfId="3657"/>
    <cellStyle name="Normal 10 2 4" xfId="3658"/>
    <cellStyle name="Normal 10 2 5" xfId="3659"/>
    <cellStyle name="Normal 10 3" xfId="1166"/>
    <cellStyle name="Normal 10 3 2" xfId="1641"/>
    <cellStyle name="Normal 10 3 2 2" xfId="3660"/>
    <cellStyle name="Normal 10 3 2 3" xfId="3661"/>
    <cellStyle name="Normal 10 3 3" xfId="3662"/>
    <cellStyle name="Normal 10 3 4" xfId="3663"/>
    <cellStyle name="Normal 10 4" xfId="1167"/>
    <cellStyle name="Normal 10 4 2" xfId="3664"/>
    <cellStyle name="Normal 10 4 3" xfId="3665"/>
    <cellStyle name="Normal 10 5" xfId="3666"/>
    <cellStyle name="Normal 10 5 2" xfId="1644"/>
    <cellStyle name="Normal 10 6" xfId="3667"/>
    <cellStyle name="Normal 10 7" xfId="3668"/>
    <cellStyle name="Normal 10 8" xfId="3669"/>
    <cellStyle name="Normal 10 9" xfId="3670"/>
    <cellStyle name="Normal 10 9 2" xfId="3671"/>
    <cellStyle name="Normal 10 9 3" xfId="3672"/>
    <cellStyle name="Normal 10 9 4" xfId="3673"/>
    <cellStyle name="Normal 10_CALTargets-12-13" xfId="3674"/>
    <cellStyle name="Normal 100" xfId="3675"/>
    <cellStyle name="Normal 101" xfId="3676"/>
    <cellStyle name="Normal 102" xfId="3677"/>
    <cellStyle name="Normal 103" xfId="3678"/>
    <cellStyle name="Normal 104" xfId="3679"/>
    <cellStyle name="Normal 105" xfId="3680"/>
    <cellStyle name="Normal 106" xfId="3681"/>
    <cellStyle name="Normal 107" xfId="3682"/>
    <cellStyle name="Normal 108" xfId="3683"/>
    <cellStyle name="Normal 109" xfId="3684"/>
    <cellStyle name="Normal 11" xfId="1168"/>
    <cellStyle name="Normal 11 2" xfId="1169"/>
    <cellStyle name="Normal 11 2 2" xfId="3685"/>
    <cellStyle name="Normal 11 3" xfId="1170"/>
    <cellStyle name="Normal 11 3 2" xfId="3686"/>
    <cellStyle name="Normal 11 4" xfId="1171"/>
    <cellStyle name="Normal 11 4 2" xfId="3687"/>
    <cellStyle name="Normal 11 5" xfId="3688"/>
    <cellStyle name="Normal 110" xfId="3689"/>
    <cellStyle name="Normal 111" xfId="3690"/>
    <cellStyle name="Normal 112" xfId="3691"/>
    <cellStyle name="Normal 113" xfId="3692"/>
    <cellStyle name="Normal 113 2" xfId="3693"/>
    <cellStyle name="Normal 113 3" xfId="3694"/>
    <cellStyle name="Normal 114" xfId="3695"/>
    <cellStyle name="Normal 114 2" xfId="3696"/>
    <cellStyle name="Normal 114 3" xfId="3697"/>
    <cellStyle name="Normal 115" xfId="3698"/>
    <cellStyle name="Normal 115 2" xfId="3699"/>
    <cellStyle name="Normal 115 3" xfId="3700"/>
    <cellStyle name="Normal 116" xfId="3701"/>
    <cellStyle name="Normal 116 2" xfId="3702"/>
    <cellStyle name="Normal 116 3" xfId="3703"/>
    <cellStyle name="Normal 117" xfId="3704"/>
    <cellStyle name="Normal 118" xfId="3705"/>
    <cellStyle name="Normal 119" xfId="3706"/>
    <cellStyle name="Normal 12" xfId="1172"/>
    <cellStyle name="Normal 12 2" xfId="1173"/>
    <cellStyle name="Normal 12 2 2" xfId="1174"/>
    <cellStyle name="Normal 12 2 2 2" xfId="3707"/>
    <cellStyle name="Normal 12 2 3" xfId="3708"/>
    <cellStyle name="Normal 12 2 4" xfId="3709"/>
    <cellStyle name="Normal 12 2_Book1" xfId="1175"/>
    <cellStyle name="Normal 12 3" xfId="3710"/>
    <cellStyle name="Normal 12 3 2" xfId="3711"/>
    <cellStyle name="Normal 12 4" xfId="3712"/>
    <cellStyle name="Normal 12 5" xfId="3713"/>
    <cellStyle name="Normal 12 6" xfId="3714"/>
    <cellStyle name="Normal 12 7" xfId="3715"/>
    <cellStyle name="Normal 12 8" xfId="3716"/>
    <cellStyle name="Normal 12 9" xfId="3717"/>
    <cellStyle name="Normal 12_Cost_Table__2014-15" xfId="3718"/>
    <cellStyle name="Normal 120" xfId="3719"/>
    <cellStyle name="Normal 121" xfId="3720"/>
    <cellStyle name="Normal 122" xfId="3721"/>
    <cellStyle name="Normal 123" xfId="3722"/>
    <cellStyle name="Normal 124" xfId="3723"/>
    <cellStyle name="Normal 125" xfId="3724"/>
    <cellStyle name="Normal 126" xfId="3725"/>
    <cellStyle name="Normal 127" xfId="3726"/>
    <cellStyle name="Normal 128" xfId="3727"/>
    <cellStyle name="Normal 129" xfId="3728"/>
    <cellStyle name="Normal 13" xfId="1176"/>
    <cellStyle name="Normal 13 2" xfId="3729"/>
    <cellStyle name="Normal 13 2 2" xfId="3730"/>
    <cellStyle name="Normal 13 2 2 2" xfId="3731"/>
    <cellStyle name="Normal 13 3" xfId="3732"/>
    <cellStyle name="Normal 13 4" xfId="3733"/>
    <cellStyle name="Normal 13_25% 12-13_2013-14 &amp; 2014-15 Table &amp; Annnexure Shorted" xfId="3734"/>
    <cellStyle name="Normal 130" xfId="3735"/>
    <cellStyle name="Normal 131" xfId="3736"/>
    <cellStyle name="Normal 132" xfId="3737"/>
    <cellStyle name="Normal 133" xfId="3738"/>
    <cellStyle name="Normal 134" xfId="3739"/>
    <cellStyle name="Normal 135" xfId="3740"/>
    <cellStyle name="Normal 136" xfId="3741"/>
    <cellStyle name="Normal 137" xfId="3742"/>
    <cellStyle name="Normal 138" xfId="3743"/>
    <cellStyle name="Normal 139" xfId="3744"/>
    <cellStyle name="Normal 14" xfId="1177"/>
    <cellStyle name="Normal 14 2" xfId="1178"/>
    <cellStyle name="Normal 14 2 10" xfId="3745"/>
    <cellStyle name="Normal 14 2 11" xfId="3746"/>
    <cellStyle name="Normal 14 2 12" xfId="3747"/>
    <cellStyle name="Normal 14 2 13" xfId="3748"/>
    <cellStyle name="Normal 14 2 14" xfId="3749"/>
    <cellStyle name="Normal 14 2 15" xfId="3750"/>
    <cellStyle name="Normal 14 2 16" xfId="3751"/>
    <cellStyle name="Normal 14 2 17" xfId="3752"/>
    <cellStyle name="Normal 14 2 18" xfId="3753"/>
    <cellStyle name="Normal 14 2 19" xfId="3754"/>
    <cellStyle name="Normal 14 2 2" xfId="3755"/>
    <cellStyle name="Normal 14 2 3" xfId="3756"/>
    <cellStyle name="Normal 14 2 4" xfId="3757"/>
    <cellStyle name="Normal 14 2 5" xfId="3758"/>
    <cellStyle name="Normal 14 2 6" xfId="3759"/>
    <cellStyle name="Normal 14 2 7" xfId="3760"/>
    <cellStyle name="Normal 14 2 8" xfId="3761"/>
    <cellStyle name="Normal 14 2 9" xfId="3762"/>
    <cellStyle name="Normal 14 3" xfId="3763"/>
    <cellStyle name="Normal 14 4" xfId="3764"/>
    <cellStyle name="Normal 14 5" xfId="3765"/>
    <cellStyle name="Normal 140" xfId="3766"/>
    <cellStyle name="Normal 141" xfId="3767"/>
    <cellStyle name="Normal 142" xfId="3768"/>
    <cellStyle name="Normal 143" xfId="3769"/>
    <cellStyle name="Normal 144" xfId="3770"/>
    <cellStyle name="Normal 145" xfId="3771"/>
    <cellStyle name="Normal 146" xfId="3772"/>
    <cellStyle name="Normal 147" xfId="3773"/>
    <cellStyle name="Normal 148" xfId="3774"/>
    <cellStyle name="Normal 149" xfId="3775"/>
    <cellStyle name="Normal 15" xfId="1179"/>
    <cellStyle name="Normal 15 2" xfId="3776"/>
    <cellStyle name="Normal 15 3" xfId="3777"/>
    <cellStyle name="Normal 15 4" xfId="3778"/>
    <cellStyle name="Normal 150" xfId="3779"/>
    <cellStyle name="Normal 151" xfId="3780"/>
    <cellStyle name="Normal 152" xfId="3781"/>
    <cellStyle name="Normal 153" xfId="3782"/>
    <cellStyle name="Normal 154" xfId="3783"/>
    <cellStyle name="Normal 155" xfId="3784"/>
    <cellStyle name="Normal 156" xfId="3785"/>
    <cellStyle name="Normal 157" xfId="3786"/>
    <cellStyle name="Normal 158" xfId="3787"/>
    <cellStyle name="Normal 159" xfId="3788"/>
    <cellStyle name="Normal 16" xfId="1180"/>
    <cellStyle name="Normal 16 2" xfId="3789"/>
    <cellStyle name="Normal 160" xfId="3790"/>
    <cellStyle name="Normal 161" xfId="3791"/>
    <cellStyle name="Normal 162" xfId="3792"/>
    <cellStyle name="Normal 163" xfId="3793"/>
    <cellStyle name="Normal 164" xfId="3794"/>
    <cellStyle name="Normal 165" xfId="3795"/>
    <cellStyle name="Normal 166" xfId="3796"/>
    <cellStyle name="Normal 167" xfId="3797"/>
    <cellStyle name="Normal 168" xfId="3798"/>
    <cellStyle name="Normal 169" xfId="3799"/>
    <cellStyle name="Normal 17" xfId="1181"/>
    <cellStyle name="Normal 17 2" xfId="3800"/>
    <cellStyle name="Normal 17 3" xfId="3801"/>
    <cellStyle name="Normal 17 4" xfId="3802"/>
    <cellStyle name="Normal 170" xfId="3803"/>
    <cellStyle name="Normal 171" xfId="3804"/>
    <cellStyle name="Normal 172" xfId="3805"/>
    <cellStyle name="Normal 173" xfId="3806"/>
    <cellStyle name="Normal 174" xfId="3807"/>
    <cellStyle name="Normal 175" xfId="3808"/>
    <cellStyle name="Normal 176" xfId="3809"/>
    <cellStyle name="Normal 177" xfId="3810"/>
    <cellStyle name="Normal 178" xfId="3811"/>
    <cellStyle name="Normal 179" xfId="3812"/>
    <cellStyle name="Normal 18" xfId="1182"/>
    <cellStyle name="Normal 18 2" xfId="3813"/>
    <cellStyle name="Normal 18 3" xfId="3814"/>
    <cellStyle name="Normal 18 4" xfId="3815"/>
    <cellStyle name="Normal 180" xfId="3816"/>
    <cellStyle name="Normal 181" xfId="3817"/>
    <cellStyle name="Normal 182" xfId="3818"/>
    <cellStyle name="Normal 183" xfId="3819"/>
    <cellStyle name="Normal 184" xfId="3820"/>
    <cellStyle name="Normal 185" xfId="3821"/>
    <cellStyle name="Normal 186" xfId="3822"/>
    <cellStyle name="Normal 187" xfId="3823"/>
    <cellStyle name="Normal 188" xfId="3824"/>
    <cellStyle name="Normal 189" xfId="3825"/>
    <cellStyle name="Normal 19" xfId="1183"/>
    <cellStyle name="Normal 19 2" xfId="3826"/>
    <cellStyle name="Normal 19 3" xfId="3827"/>
    <cellStyle name="Normal 19 4" xfId="3828"/>
    <cellStyle name="Normal 190" xfId="3829"/>
    <cellStyle name="Normal 191" xfId="3830"/>
    <cellStyle name="Normal 192" xfId="3831"/>
    <cellStyle name="Normal 193" xfId="3832"/>
    <cellStyle name="Normal 194" xfId="3833"/>
    <cellStyle name="Normal 195" xfId="3834"/>
    <cellStyle name="Normal 196" xfId="3835"/>
    <cellStyle name="Normal 197" xfId="3836"/>
    <cellStyle name="Normal 198" xfId="3837"/>
    <cellStyle name="Normal 199" xfId="3838"/>
    <cellStyle name="Normal 2" xfId="4"/>
    <cellStyle name="Normal 2 10" xfId="10"/>
    <cellStyle name="Normal 2 10 2" xfId="1640"/>
    <cellStyle name="Normal 2 11" xfId="1184"/>
    <cellStyle name="Normal 2 11 2" xfId="1185"/>
    <cellStyle name="Normal 2 11 2 2" xfId="3839"/>
    <cellStyle name="Normal 2 11 3" xfId="3840"/>
    <cellStyle name="Normal 2 12" xfId="1186"/>
    <cellStyle name="Normal 2 12 2" xfId="3841"/>
    <cellStyle name="Normal 2 13" xfId="1187"/>
    <cellStyle name="Normal 2 13 2" xfId="3842"/>
    <cellStyle name="Normal 2 14" xfId="1188"/>
    <cellStyle name="Normal 2 14 2" xfId="3843"/>
    <cellStyle name="Normal 2 15" xfId="3844"/>
    <cellStyle name="Normal 2 15 2" xfId="3845"/>
    <cellStyle name="Normal 2 16" xfId="3846"/>
    <cellStyle name="Normal 2 17" xfId="3847"/>
    <cellStyle name="Normal 2 17 2" xfId="3848"/>
    <cellStyle name="Normal 2 17 3" xfId="3849"/>
    <cellStyle name="Normal 2 18" xfId="3850"/>
    <cellStyle name="Normal 2 18 2" xfId="3851"/>
    <cellStyle name="Normal 2 18 3" xfId="3852"/>
    <cellStyle name="Normal 2 18 3 2" xfId="3853"/>
    <cellStyle name="Normal 2 19" xfId="3854"/>
    <cellStyle name="Normal 2 2" xfId="6"/>
    <cellStyle name="Normal 2 2 2" xfId="1189"/>
    <cellStyle name="Normal 2 2 2 2" xfId="1190"/>
    <cellStyle name="Normal 2 2 2 2 2" xfId="3855"/>
    <cellStyle name="Normal 2 2 2 2 2 2" xfId="3856"/>
    <cellStyle name="Normal 2 2 2 2 2 2 2" xfId="3857"/>
    <cellStyle name="Normal 2 2 2 2 2 2 3" xfId="3858"/>
    <cellStyle name="Normal 2 2 2 2 2 2 4" xfId="3859"/>
    <cellStyle name="Normal 2 2 2 2 2 3" xfId="3860"/>
    <cellStyle name="Normal 2 2 2 2 2 4" xfId="3861"/>
    <cellStyle name="Normal 2 2 2 2 2_State APPENDIX_Planning Tables 2011-12" xfId="3862"/>
    <cellStyle name="Normal 2 2 2 2 3" xfId="3863"/>
    <cellStyle name="Normal 2 2 2 2 4" xfId="3864"/>
    <cellStyle name="Normal 2 2 2 3" xfId="3865"/>
    <cellStyle name="Normal 2 2 2 4" xfId="3866"/>
    <cellStyle name="Normal 2 2 2 5" xfId="3867"/>
    <cellStyle name="Normal 2 2 2 6" xfId="3868"/>
    <cellStyle name="Normal 2 2 2 6 2" xfId="3869"/>
    <cellStyle name="Normal 2 2 2 7" xfId="3870"/>
    <cellStyle name="Normal 2 2 2_Book1" xfId="3871"/>
    <cellStyle name="Normal 2 2 3" xfId="3872"/>
    <cellStyle name="Normal 2 2 3 2" xfId="3873"/>
    <cellStyle name="Normal 2 2 3 2 2" xfId="3874"/>
    <cellStyle name="Normal 2 2 3_State APPENDIX_Planning Tables 2011-12" xfId="3875"/>
    <cellStyle name="Normal 2 2 4" xfId="3876"/>
    <cellStyle name="Normal 2 2 5" xfId="3877"/>
    <cellStyle name="Normal 2 2 6" xfId="3878"/>
    <cellStyle name="Normal 2 2 7" xfId="3879"/>
    <cellStyle name="Normal 2 2_access_govt_aided" xfId="3880"/>
    <cellStyle name="Normal 2 20" xfId="3881"/>
    <cellStyle name="Normal 2 21" xfId="3882"/>
    <cellStyle name="Normal 2 22" xfId="3883"/>
    <cellStyle name="Normal 2 23" xfId="3884"/>
    <cellStyle name="Normal 2 24" xfId="3885"/>
    <cellStyle name="Normal 2 25" xfId="3886"/>
    <cellStyle name="Normal 2 26" xfId="3887"/>
    <cellStyle name="Normal 2 27" xfId="3888"/>
    <cellStyle name="Normal 2 28" xfId="3889"/>
    <cellStyle name="Normal 2 29" xfId="3890"/>
    <cellStyle name="Normal 2 3" xfId="1191"/>
    <cellStyle name="Normal 2 3 10" xfId="3891"/>
    <cellStyle name="Normal 2 3 10 2" xfId="3892"/>
    <cellStyle name="Normal 2 3 10 3" xfId="3893"/>
    <cellStyle name="Normal 2 3 10 4" xfId="3894"/>
    <cellStyle name="Normal 2 3 11" xfId="3895"/>
    <cellStyle name="Normal 2 3 11 2" xfId="3896"/>
    <cellStyle name="Normal 2 3 11 3" xfId="3897"/>
    <cellStyle name="Normal 2 3 11 4" xfId="3898"/>
    <cellStyle name="Normal 2 3 12" xfId="3899"/>
    <cellStyle name="Normal 2 3 12 2" xfId="3900"/>
    <cellStyle name="Normal 2 3 12 3" xfId="3901"/>
    <cellStyle name="Normal 2 3 12 4" xfId="3902"/>
    <cellStyle name="Normal 2 3 13" xfId="3903"/>
    <cellStyle name="Normal 2 3 13 2" xfId="3904"/>
    <cellStyle name="Normal 2 3 13 3" xfId="3905"/>
    <cellStyle name="Normal 2 3 13 4" xfId="3906"/>
    <cellStyle name="Normal 2 3 14" xfId="3907"/>
    <cellStyle name="Normal 2 3 14 2" xfId="3908"/>
    <cellStyle name="Normal 2 3 14 3" xfId="3909"/>
    <cellStyle name="Normal 2 3 14 4" xfId="3910"/>
    <cellStyle name="Normal 2 3 15" xfId="3911"/>
    <cellStyle name="Normal 2 3 15 2" xfId="3912"/>
    <cellStyle name="Normal 2 3 15 3" xfId="3913"/>
    <cellStyle name="Normal 2 3 15 4" xfId="3914"/>
    <cellStyle name="Normal 2 3 16" xfId="3915"/>
    <cellStyle name="Normal 2 3 16 2" xfId="3916"/>
    <cellStyle name="Normal 2 3 16 3" xfId="3917"/>
    <cellStyle name="Normal 2 3 16 4" xfId="3918"/>
    <cellStyle name="Normal 2 3 17" xfId="3919"/>
    <cellStyle name="Normal 2 3 17 2" xfId="3920"/>
    <cellStyle name="Normal 2 3 17 3" xfId="3921"/>
    <cellStyle name="Normal 2 3 17 4" xfId="3922"/>
    <cellStyle name="Normal 2 3 18" xfId="3923"/>
    <cellStyle name="Normal 2 3 18 2" xfId="3924"/>
    <cellStyle name="Normal 2 3 18 3" xfId="3925"/>
    <cellStyle name="Normal 2 3 18 4" xfId="3926"/>
    <cellStyle name="Normal 2 3 19" xfId="3927"/>
    <cellStyle name="Normal 2 3 19 2" xfId="3928"/>
    <cellStyle name="Normal 2 3 19 3" xfId="3929"/>
    <cellStyle name="Normal 2 3 19 4" xfId="3930"/>
    <cellStyle name="Normal 2 3 2" xfId="1192"/>
    <cellStyle name="Normal 2 3 2 2" xfId="3931"/>
    <cellStyle name="Normal 2 3 2 2 2" xfId="3932"/>
    <cellStyle name="Normal 2 3 2 2 2 2" xfId="3933"/>
    <cellStyle name="Normal 2 3 2 2 2 3" xfId="3934"/>
    <cellStyle name="Normal 2 3 2 2 3" xfId="3935"/>
    <cellStyle name="Normal 2 3 2 2 4" xfId="3936"/>
    <cellStyle name="Normal 2 3 2 3" xfId="3937"/>
    <cellStyle name="Normal 2 3 2 3 2" xfId="3938"/>
    <cellStyle name="Normal 2 3 2 3 3" xfId="3939"/>
    <cellStyle name="Normal 2 3 2 3 4" xfId="3940"/>
    <cellStyle name="Normal 2 3 2 4" xfId="3941"/>
    <cellStyle name="Normal 2 3 2 4 2" xfId="3942"/>
    <cellStyle name="Normal 2 3 2 4 3" xfId="3943"/>
    <cellStyle name="Normal 2 3 2 4 4" xfId="3944"/>
    <cellStyle name="Normal 2 3 2 5" xfId="3945"/>
    <cellStyle name="Normal 2 3 2 6" xfId="3946"/>
    <cellStyle name="Normal 2 3 2 7" xfId="3947"/>
    <cellStyle name="Normal 2 3 2 8" xfId="3948"/>
    <cellStyle name="Normal 2 3 2 9" xfId="3949"/>
    <cellStyle name="Normal 2 3 20" xfId="3950"/>
    <cellStyle name="Normal 2 3 20 2" xfId="3951"/>
    <cellStyle name="Normal 2 3 20 3" xfId="3952"/>
    <cellStyle name="Normal 2 3 20 4" xfId="3953"/>
    <cellStyle name="Normal 2 3 21" xfId="3954"/>
    <cellStyle name="Normal 2 3 21 2" xfId="3955"/>
    <cellStyle name="Normal 2 3 21 3" xfId="3956"/>
    <cellStyle name="Normal 2 3 21 4" xfId="3957"/>
    <cellStyle name="Normal 2 3 22" xfId="3958"/>
    <cellStyle name="Normal 2 3 22 2" xfId="3959"/>
    <cellStyle name="Normal 2 3 22 3" xfId="3960"/>
    <cellStyle name="Normal 2 3 22 4" xfId="3961"/>
    <cellStyle name="Normal 2 3 23" xfId="3962"/>
    <cellStyle name="Normal 2 3 23 2" xfId="3963"/>
    <cellStyle name="Normal 2 3 23 3" xfId="3964"/>
    <cellStyle name="Normal 2 3 23 4" xfId="3965"/>
    <cellStyle name="Normal 2 3 24" xfId="3966"/>
    <cellStyle name="Normal 2 3 24 2" xfId="3967"/>
    <cellStyle name="Normal 2 3 24 3" xfId="3968"/>
    <cellStyle name="Normal 2 3 24 4" xfId="3969"/>
    <cellStyle name="Normal 2 3 25" xfId="3970"/>
    <cellStyle name="Normal 2 3 25 2" xfId="3971"/>
    <cellStyle name="Normal 2 3 25 3" xfId="3972"/>
    <cellStyle name="Normal 2 3 25 4" xfId="3973"/>
    <cellStyle name="Normal 2 3 26" xfId="3974"/>
    <cellStyle name="Normal 2 3 26 2" xfId="3975"/>
    <cellStyle name="Normal 2 3 26 3" xfId="3976"/>
    <cellStyle name="Normal 2 3 26 4" xfId="3977"/>
    <cellStyle name="Normal 2 3 27" xfId="3978"/>
    <cellStyle name="Normal 2 3 27 2" xfId="3979"/>
    <cellStyle name="Normal 2 3 27 3" xfId="3980"/>
    <cellStyle name="Normal 2 3 27 4" xfId="3981"/>
    <cellStyle name="Normal 2 3 28" xfId="3982"/>
    <cellStyle name="Normal 2 3 28 2" xfId="3983"/>
    <cellStyle name="Normal 2 3 28 3" xfId="3984"/>
    <cellStyle name="Normal 2 3 28 4" xfId="3985"/>
    <cellStyle name="Normal 2 3 29" xfId="3986"/>
    <cellStyle name="Normal 2 3 29 2" xfId="3987"/>
    <cellStyle name="Normal 2 3 29 3" xfId="3988"/>
    <cellStyle name="Normal 2 3 29 4" xfId="3989"/>
    <cellStyle name="Normal 2 3 3" xfId="1193"/>
    <cellStyle name="Normal 2 3 3 2" xfId="3990"/>
    <cellStyle name="Normal 2 3 3 2 2" xfId="3991"/>
    <cellStyle name="Normal 2 3 3 2 3" xfId="3992"/>
    <cellStyle name="Normal 2 3 3 2 4" xfId="3993"/>
    <cellStyle name="Normal 2 3 3 3" xfId="3994"/>
    <cellStyle name="Normal 2 3 3 3 2" xfId="3995"/>
    <cellStyle name="Normal 2 3 3 3 3" xfId="3996"/>
    <cellStyle name="Normal 2 3 3 3 4" xfId="3997"/>
    <cellStyle name="Normal 2 3 3 4" xfId="3998"/>
    <cellStyle name="Normal 2 3 3 4 2" xfId="3999"/>
    <cellStyle name="Normal 2 3 3 4 3" xfId="4000"/>
    <cellStyle name="Normal 2 3 3 4 4" xfId="4001"/>
    <cellStyle name="Normal 2 3 3 5" xfId="4002"/>
    <cellStyle name="Normal 2 3 3 6" xfId="4003"/>
    <cellStyle name="Normal 2 3 3 7" xfId="4004"/>
    <cellStyle name="Normal 2 3 3 8" xfId="4005"/>
    <cellStyle name="Normal 2 3 3 9" xfId="4006"/>
    <cellStyle name="Normal 2 3 30" xfId="4007"/>
    <cellStyle name="Normal 2 3 30 2" xfId="4008"/>
    <cellStyle name="Normal 2 3 30 3" xfId="4009"/>
    <cellStyle name="Normal 2 3 30 4" xfId="4010"/>
    <cellStyle name="Normal 2 3 31" xfId="4011"/>
    <cellStyle name="Normal 2 3 31 2" xfId="4012"/>
    <cellStyle name="Normal 2 3 31 3" xfId="4013"/>
    <cellStyle name="Normal 2 3 31 4" xfId="4014"/>
    <cellStyle name="Normal 2 3 32" xfId="4015"/>
    <cellStyle name="Normal 2 3 32 2" xfId="4016"/>
    <cellStyle name="Normal 2 3 32 3" xfId="4017"/>
    <cellStyle name="Normal 2 3 32 4" xfId="4018"/>
    <cellStyle name="Normal 2 3 33" xfId="4019"/>
    <cellStyle name="Normal 2 3 33 2" xfId="4020"/>
    <cellStyle name="Normal 2 3 33 3" xfId="4021"/>
    <cellStyle name="Normal 2 3 33 4" xfId="4022"/>
    <cellStyle name="Normal 2 3 34" xfId="4023"/>
    <cellStyle name="Normal 2 3 34 2" xfId="4024"/>
    <cellStyle name="Normal 2 3 34 3" xfId="4025"/>
    <cellStyle name="Normal 2 3 34 4" xfId="4026"/>
    <cellStyle name="Normal 2 3 35" xfId="4027"/>
    <cellStyle name="Normal 2 3 35 2" xfId="4028"/>
    <cellStyle name="Normal 2 3 35 3" xfId="4029"/>
    <cellStyle name="Normal 2 3 35 4" xfId="4030"/>
    <cellStyle name="Normal 2 3 36" xfId="4031"/>
    <cellStyle name="Normal 2 3 36 2" xfId="4032"/>
    <cellStyle name="Normal 2 3 36 3" xfId="4033"/>
    <cellStyle name="Normal 2 3 36 4" xfId="4034"/>
    <cellStyle name="Normal 2 3 37" xfId="4035"/>
    <cellStyle name="Normal 2 3 37 2" xfId="4036"/>
    <cellStyle name="Normal 2 3 37 3" xfId="4037"/>
    <cellStyle name="Normal 2 3 37 4" xfId="4038"/>
    <cellStyle name="Normal 2 3 38" xfId="4039"/>
    <cellStyle name="Normal 2 3 38 2" xfId="4040"/>
    <cellStyle name="Normal 2 3 38 3" xfId="4041"/>
    <cellStyle name="Normal 2 3 38 4" xfId="4042"/>
    <cellStyle name="Normal 2 3 39" xfId="4043"/>
    <cellStyle name="Normal 2 3 39 2" xfId="4044"/>
    <cellStyle name="Normal 2 3 39 3" xfId="4045"/>
    <cellStyle name="Normal 2 3 39 4" xfId="4046"/>
    <cellStyle name="Normal 2 3 4" xfId="4047"/>
    <cellStyle name="Normal 2 3 4 2" xfId="4048"/>
    <cellStyle name="Normal 2 3 4 2 2" xfId="4049"/>
    <cellStyle name="Normal 2 3 4 2 3" xfId="4050"/>
    <cellStyle name="Normal 2 3 4 3" xfId="4051"/>
    <cellStyle name="Normal 2 3 4 3 2" xfId="4052"/>
    <cellStyle name="Normal 2 3 4 3 3" xfId="4053"/>
    <cellStyle name="Normal 2 3 4 4" xfId="4054"/>
    <cellStyle name="Normal 2 3 4 5" xfId="4055"/>
    <cellStyle name="Normal 2 3 40" xfId="4056"/>
    <cellStyle name="Normal 2 3 40 2" xfId="4057"/>
    <cellStyle name="Normal 2 3 40 3" xfId="4058"/>
    <cellStyle name="Normal 2 3 40 4" xfId="4059"/>
    <cellStyle name="Normal 2 3 41" xfId="4060"/>
    <cellStyle name="Normal 2 3 41 2" xfId="4061"/>
    <cellStyle name="Normal 2 3 41 3" xfId="4062"/>
    <cellStyle name="Normal 2 3 41 4" xfId="4063"/>
    <cellStyle name="Normal 2 3 42" xfId="4064"/>
    <cellStyle name="Normal 2 3 42 2" xfId="4065"/>
    <cellStyle name="Normal 2 3 42 3" xfId="4066"/>
    <cellStyle name="Normal 2 3 42 4" xfId="4067"/>
    <cellStyle name="Normal 2 3 43" xfId="4068"/>
    <cellStyle name="Normal 2 3 43 2" xfId="4069"/>
    <cellStyle name="Normal 2 3 43 3" xfId="4070"/>
    <cellStyle name="Normal 2 3 43 4" xfId="4071"/>
    <cellStyle name="Normal 2 3 44" xfId="4072"/>
    <cellStyle name="Normal 2 3 44 2" xfId="4073"/>
    <cellStyle name="Normal 2 3 44 3" xfId="4074"/>
    <cellStyle name="Normal 2 3 44 4" xfId="4075"/>
    <cellStyle name="Normal 2 3 45" xfId="4076"/>
    <cellStyle name="Normal 2 3 46" xfId="4077"/>
    <cellStyle name="Normal 2 3 47" xfId="4078"/>
    <cellStyle name="Normal 2 3 48" xfId="4079"/>
    <cellStyle name="Normal 2 3 49" xfId="4080"/>
    <cellStyle name="Normal 2 3 5" xfId="4081"/>
    <cellStyle name="Normal 2 3 5 2" xfId="4082"/>
    <cellStyle name="Normal 2 3 5 3" xfId="4083"/>
    <cellStyle name="Normal 2 3 5 4" xfId="4084"/>
    <cellStyle name="Normal 2 3 6" xfId="4085"/>
    <cellStyle name="Normal 2 3 6 2" xfId="4086"/>
    <cellStyle name="Normal 2 3 6 3" xfId="4087"/>
    <cellStyle name="Normal 2 3 6 4" xfId="4088"/>
    <cellStyle name="Normal 2 3 7" xfId="4089"/>
    <cellStyle name="Normal 2 3 7 2" xfId="4090"/>
    <cellStyle name="Normal 2 3 7 3" xfId="4091"/>
    <cellStyle name="Normal 2 3 7 4" xfId="4092"/>
    <cellStyle name="Normal 2 3 8" xfId="4093"/>
    <cellStyle name="Normal 2 3 8 2" xfId="4094"/>
    <cellStyle name="Normal 2 3 8 3" xfId="4095"/>
    <cellStyle name="Normal 2 3 8 4" xfId="4096"/>
    <cellStyle name="Normal 2 3 9" xfId="4097"/>
    <cellStyle name="Normal 2 3 9 2" xfId="4098"/>
    <cellStyle name="Normal 2 3 9 3" xfId="4099"/>
    <cellStyle name="Normal 2 3 9 4" xfId="4100"/>
    <cellStyle name="Normal 2 3_8 B" xfId="4101"/>
    <cellStyle name="Normal 2 30" xfId="4102"/>
    <cellStyle name="Normal 2 31" xfId="4103"/>
    <cellStyle name="Normal 2 32" xfId="4104"/>
    <cellStyle name="Normal 2 33" xfId="4105"/>
    <cellStyle name="Normal 2 34" xfId="4106"/>
    <cellStyle name="Normal 2 35" xfId="4107"/>
    <cellStyle name="Normal 2 36" xfId="4108"/>
    <cellStyle name="Normal 2 37" xfId="4109"/>
    <cellStyle name="Normal 2 38" xfId="4110"/>
    <cellStyle name="Normal 2 39" xfId="4111"/>
    <cellStyle name="Normal 2 39 2" xfId="4112"/>
    <cellStyle name="Normal 2 4" xfId="1194"/>
    <cellStyle name="Normal 2 4 10" xfId="4113"/>
    <cellStyle name="Normal 2 4 2" xfId="1195"/>
    <cellStyle name="Normal 2 4 2 2" xfId="4114"/>
    <cellStyle name="Normal 2 4 2 2 2" xfId="4115"/>
    <cellStyle name="Normal 2 4 2 2 3" xfId="4116"/>
    <cellStyle name="Normal 2 4 2 3" xfId="4117"/>
    <cellStyle name="Normal 2 4 2 4" xfId="4118"/>
    <cellStyle name="Normal 2 4 3" xfId="1196"/>
    <cellStyle name="Normal 2 4 3 2" xfId="4119"/>
    <cellStyle name="Normal 2 4 3 3" xfId="4120"/>
    <cellStyle name="Normal 2 4 4" xfId="1197"/>
    <cellStyle name="Normal 2 4 4 2" xfId="4121"/>
    <cellStyle name="Normal 2 4 5" xfId="1198"/>
    <cellStyle name="Normal 2 4 5 2" xfId="4122"/>
    <cellStyle name="Normal 2 4 6" xfId="1199"/>
    <cellStyle name="Normal 2 4 6 2" xfId="4123"/>
    <cellStyle name="Normal 2 4 7" xfId="1200"/>
    <cellStyle name="Normal 2 4 7 2" xfId="4124"/>
    <cellStyle name="Normal 2 4 8" xfId="1201"/>
    <cellStyle name="Normal 2 4 8 2" xfId="4125"/>
    <cellStyle name="Normal 2 4 9" xfId="4126"/>
    <cellStyle name="Normal 2 4_State APPENDIX_Planning Tables 2011-12" xfId="4127"/>
    <cellStyle name="Normal 2 40" xfId="4128"/>
    <cellStyle name="Normal 2 41" xfId="4129"/>
    <cellStyle name="Normal 2 42" xfId="4130"/>
    <cellStyle name="Normal 2 43" xfId="4131"/>
    <cellStyle name="Normal 2 44" xfId="4132"/>
    <cellStyle name="Normal 2 45" xfId="4133"/>
    <cellStyle name="Normal 2 46" xfId="4134"/>
    <cellStyle name="Normal 2 47" xfId="4135"/>
    <cellStyle name="Normal 2 48" xfId="4136"/>
    <cellStyle name="Normal 2 49" xfId="4137"/>
    <cellStyle name="Normal 2 5" xfId="1202"/>
    <cellStyle name="Normal 2 5 2" xfId="1203"/>
    <cellStyle name="Normal 2 5 2 2" xfId="4138"/>
    <cellStyle name="Normal 2 5 3" xfId="1204"/>
    <cellStyle name="Normal 2 5 3 2" xfId="4139"/>
    <cellStyle name="Normal 2 5 4" xfId="1205"/>
    <cellStyle name="Normal 2 5 4 2" xfId="4140"/>
    <cellStyle name="Normal 2 5 5" xfId="1206"/>
    <cellStyle name="Normal 2 5 5 2" xfId="4141"/>
    <cellStyle name="Normal 2 5 6" xfId="1207"/>
    <cellStyle name="Normal 2 5 6 2" xfId="4142"/>
    <cellStyle name="Normal 2 5 7" xfId="1208"/>
    <cellStyle name="Normal 2 5 7 2" xfId="4143"/>
    <cellStyle name="Normal 2 5 8" xfId="1209"/>
    <cellStyle name="Normal 2 5 8 2" xfId="4144"/>
    <cellStyle name="Normal 2 5 9" xfId="4145"/>
    <cellStyle name="Normal 2 6" xfId="1210"/>
    <cellStyle name="Normal 2 6 2" xfId="1211"/>
    <cellStyle name="Normal 2 6 2 2" xfId="4146"/>
    <cellStyle name="Normal 2 6 3" xfId="1212"/>
    <cellStyle name="Normal 2 6 3 2" xfId="4147"/>
    <cellStyle name="Normal 2 6 4" xfId="1213"/>
    <cellStyle name="Normal 2 6 4 2" xfId="4148"/>
    <cellStyle name="Normal 2 6 5" xfId="4149"/>
    <cellStyle name="Normal 2 7" xfId="1214"/>
    <cellStyle name="Normal 2 7 2" xfId="1215"/>
    <cellStyle name="Normal 2 7 2 2" xfId="1216"/>
    <cellStyle name="Normal 2 7 2 2 2" xfId="1217"/>
    <cellStyle name="Normal 2 7 2 2 2 2" xfId="1218"/>
    <cellStyle name="Normal 2 7 2 2 2 2 2" xfId="4150"/>
    <cellStyle name="Normal 2 7 2 2 2 3" xfId="4151"/>
    <cellStyle name="Normal 2 7 2 2 3" xfId="1219"/>
    <cellStyle name="Normal 2 7 2 2 3 2" xfId="4152"/>
    <cellStyle name="Normal 2 7 2 2 4" xfId="4153"/>
    <cellStyle name="Normal 2 7 2 3" xfId="1220"/>
    <cellStyle name="Normal 2 7 2 3 2" xfId="4154"/>
    <cellStyle name="Normal 2 7 2 4" xfId="1221"/>
    <cellStyle name="Normal 2 7 2 4 2" xfId="1222"/>
    <cellStyle name="Normal 2 7 2 4 2 2" xfId="4155"/>
    <cellStyle name="Normal 2 7 2 4 3" xfId="4156"/>
    <cellStyle name="Normal 2 7 2 5" xfId="4157"/>
    <cellStyle name="Normal 2 7 3" xfId="1223"/>
    <cellStyle name="Normal 2 7 3 2" xfId="1224"/>
    <cellStyle name="Normal 2 7 3 2 2" xfId="1225"/>
    <cellStyle name="Normal 2 7 3 2 2 2" xfId="4158"/>
    <cellStyle name="Normal 2 7 3 2 3" xfId="4159"/>
    <cellStyle name="Normal 2 7 3 3" xfId="1226"/>
    <cellStyle name="Normal 2 7 3 3 2" xfId="4160"/>
    <cellStyle name="Normal 2 7 3 4" xfId="4161"/>
    <cellStyle name="Normal 2 7 4" xfId="1227"/>
    <cellStyle name="Normal 2 7 4 2" xfId="1228"/>
    <cellStyle name="Normal 2 7 4 2 2" xfId="4162"/>
    <cellStyle name="Normal 2 7 4 3" xfId="4163"/>
    <cellStyle name="Normal 2 7 5" xfId="4164"/>
    <cellStyle name="Normal 2 8" xfId="1229"/>
    <cellStyle name="Normal 2 8 2" xfId="1230"/>
    <cellStyle name="Normal 2 8 2 2" xfId="4165"/>
    <cellStyle name="Normal 2 8 3" xfId="1231"/>
    <cellStyle name="Normal 2 8 3 2" xfId="4166"/>
    <cellStyle name="Normal 2 8 4" xfId="1232"/>
    <cellStyle name="Normal 2 8 4 2" xfId="4167"/>
    <cellStyle name="Normal 2 8 5" xfId="4168"/>
    <cellStyle name="Normal 2 8_Book1" xfId="4169"/>
    <cellStyle name="Normal 2 9" xfId="1233"/>
    <cellStyle name="Normal 2 9 2" xfId="1234"/>
    <cellStyle name="Normal 2 9 2 2" xfId="1235"/>
    <cellStyle name="Normal 2 9 2 2 2" xfId="4170"/>
    <cellStyle name="Normal 2 9 2 3" xfId="4171"/>
    <cellStyle name="Normal 2 9 3" xfId="1236"/>
    <cellStyle name="Normal 2 9 3 2" xfId="4172"/>
    <cellStyle name="Normal 2 9 4" xfId="4173"/>
    <cellStyle name="Normal 2_2013-14 _Annexure" xfId="4174"/>
    <cellStyle name="Normal 20" xfId="1237"/>
    <cellStyle name="Normal 20 2" xfId="4175"/>
    <cellStyle name="Normal 20 3" xfId="4176"/>
    <cellStyle name="Normal 20 4" xfId="4177"/>
    <cellStyle name="Normal 200" xfId="4178"/>
    <cellStyle name="Normal 201" xfId="4179"/>
    <cellStyle name="Normal 202" xfId="4180"/>
    <cellStyle name="Normal 203" xfId="4181"/>
    <cellStyle name="Normal 204" xfId="4182"/>
    <cellStyle name="Normal 205" xfId="4183"/>
    <cellStyle name="Normal 206" xfId="4184"/>
    <cellStyle name="Normal 207" xfId="4185"/>
    <cellStyle name="Normal 208" xfId="4186"/>
    <cellStyle name="Normal 209" xfId="4187"/>
    <cellStyle name="Normal 21" xfId="1238"/>
    <cellStyle name="Normal 21 2" xfId="4188"/>
    <cellStyle name="Normal 210" xfId="4189"/>
    <cellStyle name="Normal 211" xfId="4190"/>
    <cellStyle name="Normal 212" xfId="4191"/>
    <cellStyle name="Normal 213" xfId="4192"/>
    <cellStyle name="Normal 214" xfId="4193"/>
    <cellStyle name="Normal 215" xfId="4194"/>
    <cellStyle name="Normal 216" xfId="4195"/>
    <cellStyle name="Normal 217" xfId="4196"/>
    <cellStyle name="Normal 218" xfId="4197"/>
    <cellStyle name="Normal 219" xfId="4198"/>
    <cellStyle name="Normal 22" xfId="1239"/>
    <cellStyle name="Normal 22 2" xfId="4199"/>
    <cellStyle name="Normal 220" xfId="4200"/>
    <cellStyle name="Normal 221" xfId="4201"/>
    <cellStyle name="Normal 222" xfId="4202"/>
    <cellStyle name="Normal 223" xfId="4203"/>
    <cellStyle name="Normal 224" xfId="4204"/>
    <cellStyle name="Normal 225" xfId="4205"/>
    <cellStyle name="Normal 226" xfId="4206"/>
    <cellStyle name="Normal 227" xfId="4207"/>
    <cellStyle name="Normal 228" xfId="4208"/>
    <cellStyle name="Normal 229" xfId="4209"/>
    <cellStyle name="Normal 23" xfId="1240"/>
    <cellStyle name="Normal 23 2" xfId="4210"/>
    <cellStyle name="Normal 230" xfId="4211"/>
    <cellStyle name="Normal 231" xfId="4212"/>
    <cellStyle name="Normal 232" xfId="4213"/>
    <cellStyle name="Normal 24" xfId="1241"/>
    <cellStyle name="Normal 24 2" xfId="4214"/>
    <cellStyle name="Normal 25" xfId="1242"/>
    <cellStyle name="Normal 25 2" xfId="4215"/>
    <cellStyle name="Normal 26" xfId="1243"/>
    <cellStyle name="Normal 26 2" xfId="4216"/>
    <cellStyle name="Normal 27" xfId="1244"/>
    <cellStyle name="Normal 27 2" xfId="4217"/>
    <cellStyle name="Normal 28" xfId="1245"/>
    <cellStyle name="Normal 28 2" xfId="4218"/>
    <cellStyle name="Normal 29" xfId="1246"/>
    <cellStyle name="Normal 29 2" xfId="4219"/>
    <cellStyle name="Normal 3" xfId="2"/>
    <cellStyle name="Normal 3 10" xfId="1247"/>
    <cellStyle name="Normal 3 10 2" xfId="4220"/>
    <cellStyle name="Normal 3 10 3" xfId="4221"/>
    <cellStyle name="Normal 3 10 4" xfId="4222"/>
    <cellStyle name="Normal 3 11" xfId="1248"/>
    <cellStyle name="Normal 3 11 2" xfId="4223"/>
    <cellStyle name="Normal 3 11 3" xfId="4224"/>
    <cellStyle name="Normal 3 11 4" xfId="4225"/>
    <cellStyle name="Normal 3 12" xfId="1249"/>
    <cellStyle name="Normal 3 12 2" xfId="4226"/>
    <cellStyle name="Normal 3 12 3" xfId="4227"/>
    <cellStyle name="Normal 3 12 4" xfId="4228"/>
    <cellStyle name="Normal 3 13" xfId="1250"/>
    <cellStyle name="Normal 3 13 2" xfId="4229"/>
    <cellStyle name="Normal 3 13 3" xfId="4230"/>
    <cellStyle name="Normal 3 13 4" xfId="4231"/>
    <cellStyle name="Normal 3 14" xfId="4232"/>
    <cellStyle name="Normal 3 14 2" xfId="4233"/>
    <cellStyle name="Normal 3 14 3" xfId="4234"/>
    <cellStyle name="Normal 3 14 4" xfId="4235"/>
    <cellStyle name="Normal 3 15" xfId="4236"/>
    <cellStyle name="Normal 3 15 2" xfId="4237"/>
    <cellStyle name="Normal 3 15 3" xfId="4238"/>
    <cellStyle name="Normal 3 15 4" xfId="4239"/>
    <cellStyle name="Normal 3 16" xfId="4240"/>
    <cellStyle name="Normal 3 16 2" xfId="4241"/>
    <cellStyle name="Normal 3 16 3" xfId="4242"/>
    <cellStyle name="Normal 3 16 4" xfId="4243"/>
    <cellStyle name="Normal 3 17" xfId="4244"/>
    <cellStyle name="Normal 3 17 2" xfId="4245"/>
    <cellStyle name="Normal 3 17 3" xfId="4246"/>
    <cellStyle name="Normal 3 17 4" xfId="4247"/>
    <cellStyle name="Normal 3 18" xfId="4248"/>
    <cellStyle name="Normal 3 18 2" xfId="4249"/>
    <cellStyle name="Normal 3 18 3" xfId="4250"/>
    <cellStyle name="Normal 3 18 4" xfId="4251"/>
    <cellStyle name="Normal 3 19" xfId="4252"/>
    <cellStyle name="Normal 3 19 2" xfId="4253"/>
    <cellStyle name="Normal 3 19 3" xfId="4254"/>
    <cellStyle name="Normal 3 19 4" xfId="4255"/>
    <cellStyle name="Normal 3 2" xfId="3"/>
    <cellStyle name="Normal 3 2 2" xfId="1251"/>
    <cellStyle name="Normal 3 2 2 2" xfId="4256"/>
    <cellStyle name="Normal 3 2 3" xfId="13"/>
    <cellStyle name="Normal 3 20" xfId="4257"/>
    <cellStyle name="Normal 3 20 2" xfId="4258"/>
    <cellStyle name="Normal 3 20 3" xfId="4259"/>
    <cellStyle name="Normal 3 20 4" xfId="4260"/>
    <cellStyle name="Normal 3 21" xfId="4261"/>
    <cellStyle name="Normal 3 21 2" xfId="4262"/>
    <cellStyle name="Normal 3 21 3" xfId="4263"/>
    <cellStyle name="Normal 3 21 4" xfId="4264"/>
    <cellStyle name="Normal 3 22" xfId="4265"/>
    <cellStyle name="Normal 3 22 2" xfId="4266"/>
    <cellStyle name="Normal 3 22 3" xfId="4267"/>
    <cellStyle name="Normal 3 22 4" xfId="4268"/>
    <cellStyle name="Normal 3 23" xfId="4269"/>
    <cellStyle name="Normal 3 23 2" xfId="4270"/>
    <cellStyle name="Normal 3 23 3" xfId="4271"/>
    <cellStyle name="Normal 3 23 4" xfId="4272"/>
    <cellStyle name="Normal 3 24" xfId="4273"/>
    <cellStyle name="Normal 3 24 2" xfId="4274"/>
    <cellStyle name="Normal 3 24 3" xfId="4275"/>
    <cellStyle name="Normal 3 24 4" xfId="4276"/>
    <cellStyle name="Normal 3 25" xfId="4277"/>
    <cellStyle name="Normal 3 25 2" xfId="4278"/>
    <cellStyle name="Normal 3 25 3" xfId="4279"/>
    <cellStyle name="Normal 3 25 4" xfId="4280"/>
    <cellStyle name="Normal 3 26" xfId="4281"/>
    <cellStyle name="Normal 3 26 2" xfId="4282"/>
    <cellStyle name="Normal 3 26 3" xfId="4283"/>
    <cellStyle name="Normal 3 26 4" xfId="4284"/>
    <cellStyle name="Normal 3 27" xfId="4285"/>
    <cellStyle name="Normal 3 27 2" xfId="4286"/>
    <cellStyle name="Normal 3 27 3" xfId="4287"/>
    <cellStyle name="Normal 3 27 4" xfId="4288"/>
    <cellStyle name="Normal 3 28" xfId="4289"/>
    <cellStyle name="Normal 3 28 2" xfId="4290"/>
    <cellStyle name="Normal 3 28 3" xfId="4291"/>
    <cellStyle name="Normal 3 28 4" xfId="4292"/>
    <cellStyle name="Normal 3 29" xfId="4293"/>
    <cellStyle name="Normal 3 29 2" xfId="4294"/>
    <cellStyle name="Normal 3 29 3" xfId="4295"/>
    <cellStyle name="Normal 3 29 4" xfId="4296"/>
    <cellStyle name="Normal 3 3" xfId="1252"/>
    <cellStyle name="Normal 3 3 2" xfId="4297"/>
    <cellStyle name="Normal 3 3 2 2" xfId="4298"/>
    <cellStyle name="Normal 3 3 2 3" xfId="4299"/>
    <cellStyle name="Normal 3 3 2 4" xfId="4300"/>
    <cellStyle name="Normal 3 3 3" xfId="4301"/>
    <cellStyle name="Normal 3 3 3 2" xfId="4302"/>
    <cellStyle name="Normal 3 3 3 3" xfId="4303"/>
    <cellStyle name="Normal 3 3 3 4" xfId="4304"/>
    <cellStyle name="Normal 3 3 4" xfId="4305"/>
    <cellStyle name="Normal 3 3 4 2" xfId="4306"/>
    <cellStyle name="Normal 3 3 4 3" xfId="4307"/>
    <cellStyle name="Normal 3 3 4 4" xfId="4308"/>
    <cellStyle name="Normal 3 3 5" xfId="4309"/>
    <cellStyle name="Normal 3 3 6" xfId="4310"/>
    <cellStyle name="Normal 3 3 7" xfId="4311"/>
    <cellStyle name="Normal 3 3 8" xfId="4312"/>
    <cellStyle name="Normal 3 3 9" xfId="4313"/>
    <cellStyle name="Normal 3 30" xfId="4314"/>
    <cellStyle name="Normal 3 30 2" xfId="4315"/>
    <cellStyle name="Normal 3 30 3" xfId="4316"/>
    <cellStyle name="Normal 3 30 4" xfId="4317"/>
    <cellStyle name="Normal 3 31" xfId="4318"/>
    <cellStyle name="Normal 3 31 2" xfId="4319"/>
    <cellStyle name="Normal 3 31 3" xfId="4320"/>
    <cellStyle name="Normal 3 31 4" xfId="4321"/>
    <cellStyle name="Normal 3 32" xfId="4322"/>
    <cellStyle name="Normal 3 32 2" xfId="4323"/>
    <cellStyle name="Normal 3 32 3" xfId="4324"/>
    <cellStyle name="Normal 3 32 4" xfId="4325"/>
    <cellStyle name="Normal 3 33" xfId="4326"/>
    <cellStyle name="Normal 3 33 2" xfId="4327"/>
    <cellStyle name="Normal 3 33 3" xfId="4328"/>
    <cellStyle name="Normal 3 33 4" xfId="4329"/>
    <cellStyle name="Normal 3 34" xfId="4330"/>
    <cellStyle name="Normal 3 34 2" xfId="4331"/>
    <cellStyle name="Normal 3 34 3" xfId="4332"/>
    <cellStyle name="Normal 3 34 4" xfId="4333"/>
    <cellStyle name="Normal 3 35" xfId="4334"/>
    <cellStyle name="Normal 3 35 2" xfId="4335"/>
    <cellStyle name="Normal 3 35 3" xfId="4336"/>
    <cellStyle name="Normal 3 35 4" xfId="4337"/>
    <cellStyle name="Normal 3 36" xfId="4338"/>
    <cellStyle name="Normal 3 36 2" xfId="4339"/>
    <cellStyle name="Normal 3 36 3" xfId="4340"/>
    <cellStyle name="Normal 3 36 4" xfId="4341"/>
    <cellStyle name="Normal 3 37" xfId="4342"/>
    <cellStyle name="Normal 3 37 2" xfId="4343"/>
    <cellStyle name="Normal 3 37 3" xfId="4344"/>
    <cellStyle name="Normal 3 37 4" xfId="4345"/>
    <cellStyle name="Normal 3 38" xfId="4346"/>
    <cellStyle name="Normal 3 38 2" xfId="4347"/>
    <cellStyle name="Normal 3 38 3" xfId="4348"/>
    <cellStyle name="Normal 3 38 4" xfId="4349"/>
    <cellStyle name="Normal 3 39" xfId="4350"/>
    <cellStyle name="Normal 3 39 2" xfId="4351"/>
    <cellStyle name="Normal 3 39 3" xfId="4352"/>
    <cellStyle name="Normal 3 39 4" xfId="4353"/>
    <cellStyle name="Normal 3 4" xfId="1253"/>
    <cellStyle name="Normal 3 4 2" xfId="4354"/>
    <cellStyle name="Normal 3 4 3" xfId="4355"/>
    <cellStyle name="Normal 3 4 4" xfId="4356"/>
    <cellStyle name="Normal 3 4 5" xfId="4357"/>
    <cellStyle name="Normal 3 4 6" xfId="4358"/>
    <cellStyle name="Normal 3 40" xfId="4359"/>
    <cellStyle name="Normal 3 40 2" xfId="4360"/>
    <cellStyle name="Normal 3 40 3" xfId="4361"/>
    <cellStyle name="Normal 3 40 4" xfId="4362"/>
    <cellStyle name="Normal 3 41" xfId="4363"/>
    <cellStyle name="Normal 3 41 2" xfId="4364"/>
    <cellStyle name="Normal 3 41 3" xfId="4365"/>
    <cellStyle name="Normal 3 41 4" xfId="4366"/>
    <cellStyle name="Normal 3 42" xfId="4367"/>
    <cellStyle name="Normal 3 42 2" xfId="4368"/>
    <cellStyle name="Normal 3 42 3" xfId="4369"/>
    <cellStyle name="Normal 3 42 4" xfId="4370"/>
    <cellStyle name="Normal 3 43" xfId="4371"/>
    <cellStyle name="Normal 3 43 2" xfId="4372"/>
    <cellStyle name="Normal 3 43 3" xfId="4373"/>
    <cellStyle name="Normal 3 43 4" xfId="4374"/>
    <cellStyle name="Normal 3 44" xfId="4375"/>
    <cellStyle name="Normal 3 44 2" xfId="4376"/>
    <cellStyle name="Normal 3 44 3" xfId="4377"/>
    <cellStyle name="Normal 3 44 4" xfId="4378"/>
    <cellStyle name="Normal 3 45" xfId="4379"/>
    <cellStyle name="Normal 3 46" xfId="4380"/>
    <cellStyle name="Normal 3 47" xfId="4381"/>
    <cellStyle name="Normal 3 48" xfId="4382"/>
    <cellStyle name="Normal 3 49" xfId="4383"/>
    <cellStyle name="Normal 3 5" xfId="1254"/>
    <cellStyle name="Normal 3 5 2" xfId="4384"/>
    <cellStyle name="Normal 3 5 3" xfId="4385"/>
    <cellStyle name="Normal 3 5 4" xfId="4386"/>
    <cellStyle name="Normal 3 50" xfId="4387"/>
    <cellStyle name="Normal 3 51" xfId="4388"/>
    <cellStyle name="Normal 3 52" xfId="4389"/>
    <cellStyle name="Normal 3 53" xfId="4390"/>
    <cellStyle name="Normal 3 54" xfId="4391"/>
    <cellStyle name="Normal 3 55" xfId="4392"/>
    <cellStyle name="Normal 3 56" xfId="4393"/>
    <cellStyle name="Normal 3 57" xfId="4394"/>
    <cellStyle name="Normal 3 58" xfId="4395"/>
    <cellStyle name="Normal 3 59" xfId="4396"/>
    <cellStyle name="Normal 3 6" xfId="1255"/>
    <cellStyle name="Normal 3 6 2" xfId="4397"/>
    <cellStyle name="Normal 3 6 3" xfId="4398"/>
    <cellStyle name="Normal 3 6 4" xfId="4399"/>
    <cellStyle name="Normal 3 60" xfId="4400"/>
    <cellStyle name="Normal 3 61" xfId="4401"/>
    <cellStyle name="Normal 3 62" xfId="4402"/>
    <cellStyle name="Normal 3 63" xfId="4403"/>
    <cellStyle name="Normal 3 64" xfId="4404"/>
    <cellStyle name="Normal 3 65" xfId="4405"/>
    <cellStyle name="Normal 3 66" xfId="4406"/>
    <cellStyle name="Normal 3 67" xfId="4407"/>
    <cellStyle name="Normal 3 68" xfId="4408"/>
    <cellStyle name="Normal 3 69" xfId="4409"/>
    <cellStyle name="Normal 3 7" xfId="1256"/>
    <cellStyle name="Normal 3 7 2" xfId="4410"/>
    <cellStyle name="Normal 3 7 3" xfId="4411"/>
    <cellStyle name="Normal 3 7 4" xfId="4412"/>
    <cellStyle name="Normal 3 70" xfId="4413"/>
    <cellStyle name="Normal 3 71" xfId="4414"/>
    <cellStyle name="Normal 3 72" xfId="4415"/>
    <cellStyle name="Normal 3 8" xfId="1257"/>
    <cellStyle name="Normal 3 8 2" xfId="4416"/>
    <cellStyle name="Normal 3 8 3" xfId="4417"/>
    <cellStyle name="Normal 3 8 4" xfId="4418"/>
    <cellStyle name="Normal 3 9" xfId="1258"/>
    <cellStyle name="Normal 3 9 2" xfId="4419"/>
    <cellStyle name="Normal 3 9 3" xfId="4420"/>
    <cellStyle name="Normal 3 9 4" xfId="4421"/>
    <cellStyle name="Normal 3_26_Tables12-13-New" xfId="4422"/>
    <cellStyle name="Normal 30" xfId="1259"/>
    <cellStyle name="Normal 30 2" xfId="4423"/>
    <cellStyle name="Normal 31" xfId="1260"/>
    <cellStyle name="Normal 31 2" xfId="4424"/>
    <cellStyle name="Normal 31 2 4" xfId="4425"/>
    <cellStyle name="Normal 32" xfId="1261"/>
    <cellStyle name="Normal 32 2" xfId="4426"/>
    <cellStyle name="Normal 33" xfId="1262"/>
    <cellStyle name="Normal 33 2" xfId="4427"/>
    <cellStyle name="Normal 33 3" xfId="4428"/>
    <cellStyle name="Normal 34" xfId="1263"/>
    <cellStyle name="Normal 34 2" xfId="1264"/>
    <cellStyle name="Normal 34 2 2" xfId="4429"/>
    <cellStyle name="Normal 34 3" xfId="1265"/>
    <cellStyle name="Normal 34 3 2" xfId="4430"/>
    <cellStyle name="Normal 34 4" xfId="12"/>
    <cellStyle name="Normal 34 4 2" xfId="1639"/>
    <cellStyle name="Normal 34 5" xfId="4431"/>
    <cellStyle name="Normal 34_A" xfId="4432"/>
    <cellStyle name="Normal 35" xfId="1266"/>
    <cellStyle name="Normal 35 2" xfId="1267"/>
    <cellStyle name="Normal 35 2 2" xfId="4433"/>
    <cellStyle name="Normal 35 3" xfId="4434"/>
    <cellStyle name="Normal 36" xfId="1268"/>
    <cellStyle name="Normal 36 2" xfId="4435"/>
    <cellStyle name="Normal 37" xfId="1269"/>
    <cellStyle name="Normal 37 2" xfId="4436"/>
    <cellStyle name="Normal 38" xfId="1270"/>
    <cellStyle name="Normal 38 2" xfId="4437"/>
    <cellStyle name="Normal 39" xfId="1271"/>
    <cellStyle name="Normal 39 2" xfId="4438"/>
    <cellStyle name="Normal 4" xfId="1272"/>
    <cellStyle name="Normal 4 10" xfId="4439"/>
    <cellStyle name="Normal 4 2" xfId="1273"/>
    <cellStyle name="Normal 4 2 10" xfId="1274"/>
    <cellStyle name="Normal 4 2 10 2" xfId="1645"/>
    <cellStyle name="Normal 4 2 10 2 2" xfId="4440"/>
    <cellStyle name="Normal 4 2 10 2 3" xfId="4441"/>
    <cellStyle name="Normal 4 2 10 2 4" xfId="4442"/>
    <cellStyle name="Normal 4 2 10 3" xfId="4443"/>
    <cellStyle name="Normal 4 2 10 4" xfId="4444"/>
    <cellStyle name="Normal 4 2 11" xfId="4445"/>
    <cellStyle name="Normal 4 2 11 2" xfId="4446"/>
    <cellStyle name="Normal 4 2 11 3" xfId="4447"/>
    <cellStyle name="Normal 4 2 12" xfId="4448"/>
    <cellStyle name="Normal 4 2 12 2" xfId="4449"/>
    <cellStyle name="Normal 4 2 12 3" xfId="4450"/>
    <cellStyle name="Normal 4 2 13" xfId="4451"/>
    <cellStyle name="Normal 4 2 13 2" xfId="4452"/>
    <cellStyle name="Normal 4 2 13 3" xfId="4453"/>
    <cellStyle name="Normal 4 2 14" xfId="4454"/>
    <cellStyle name="Normal 4 2 14 2" xfId="4455"/>
    <cellStyle name="Normal 4 2 14 3" xfId="4456"/>
    <cellStyle name="Normal 4 2 15" xfId="4457"/>
    <cellStyle name="Normal 4 2 15 2" xfId="4458"/>
    <cellStyle name="Normal 4 2 15 3" xfId="4459"/>
    <cellStyle name="Normal 4 2 16" xfId="4460"/>
    <cellStyle name="Normal 4 2 16 2" xfId="4461"/>
    <cellStyle name="Normal 4 2 16 3" xfId="4462"/>
    <cellStyle name="Normal 4 2 17" xfId="4463"/>
    <cellStyle name="Normal 4 2 17 2" xfId="4464"/>
    <cellStyle name="Normal 4 2 17 3" xfId="4465"/>
    <cellStyle name="Normal 4 2 18" xfId="4466"/>
    <cellStyle name="Normal 4 2 18 2" xfId="4467"/>
    <cellStyle name="Normal 4 2 18 3" xfId="4468"/>
    <cellStyle name="Normal 4 2 19" xfId="4469"/>
    <cellStyle name="Normal 4 2 19 2" xfId="4470"/>
    <cellStyle name="Normal 4 2 19 3" xfId="4471"/>
    <cellStyle name="Normal 4 2 2" xfId="1275"/>
    <cellStyle name="Normal 4 2 2 2" xfId="4472"/>
    <cellStyle name="Normal 4 2 2 3" xfId="4473"/>
    <cellStyle name="Normal 4 2 2 4" xfId="4474"/>
    <cellStyle name="Normal 4 2 20" xfId="4475"/>
    <cellStyle name="Normal 4 2 20 2" xfId="4476"/>
    <cellStyle name="Normal 4 2 20 3" xfId="4477"/>
    <cellStyle name="Normal 4 2 21" xfId="4478"/>
    <cellStyle name="Normal 4 2 21 2" xfId="4479"/>
    <cellStyle name="Normal 4 2 21 3" xfId="4480"/>
    <cellStyle name="Normal 4 2 22" xfId="4481"/>
    <cellStyle name="Normal 4 2 22 2" xfId="4482"/>
    <cellStyle name="Normal 4 2 22 3" xfId="4483"/>
    <cellStyle name="Normal 4 2 23" xfId="4484"/>
    <cellStyle name="Normal 4 2 23 2" xfId="4485"/>
    <cellStyle name="Normal 4 2 23 3" xfId="4486"/>
    <cellStyle name="Normal 4 2 24" xfId="4487"/>
    <cellStyle name="Normal 4 2 24 2" xfId="4488"/>
    <cellStyle name="Normal 4 2 24 3" xfId="4489"/>
    <cellStyle name="Normal 4 2 25" xfId="4490"/>
    <cellStyle name="Normal 4 2 25 2" xfId="4491"/>
    <cellStyle name="Normal 4 2 25 3" xfId="4492"/>
    <cellStyle name="Normal 4 2 26" xfId="4493"/>
    <cellStyle name="Normal 4 2 26 2" xfId="4494"/>
    <cellStyle name="Normal 4 2 26 3" xfId="4495"/>
    <cellStyle name="Normal 4 2 27" xfId="4496"/>
    <cellStyle name="Normal 4 2 27 2" xfId="4497"/>
    <cellStyle name="Normal 4 2 27 3" xfId="4498"/>
    <cellStyle name="Normal 4 2 28" xfId="4499"/>
    <cellStyle name="Normal 4 2 28 2" xfId="4500"/>
    <cellStyle name="Normal 4 2 28 3" xfId="4501"/>
    <cellStyle name="Normal 4 2 29" xfId="4502"/>
    <cellStyle name="Normal 4 2 29 2" xfId="4503"/>
    <cellStyle name="Normal 4 2 29 3" xfId="4504"/>
    <cellStyle name="Normal 4 2 3" xfId="1276"/>
    <cellStyle name="Normal 4 2 3 2" xfId="4505"/>
    <cellStyle name="Normal 4 2 3 3" xfId="4506"/>
    <cellStyle name="Normal 4 2 30" xfId="4507"/>
    <cellStyle name="Normal 4 2 30 2" xfId="4508"/>
    <cellStyle name="Normal 4 2 30 3" xfId="4509"/>
    <cellStyle name="Normal 4 2 31" xfId="4510"/>
    <cellStyle name="Normal 4 2 31 2" xfId="4511"/>
    <cellStyle name="Normal 4 2 31 3" xfId="4512"/>
    <cellStyle name="Normal 4 2 32" xfId="4513"/>
    <cellStyle name="Normal 4 2 32 2" xfId="4514"/>
    <cellStyle name="Normal 4 2 32 3" xfId="4515"/>
    <cellStyle name="Normal 4 2 33" xfId="4516"/>
    <cellStyle name="Normal 4 2 33 2" xfId="4517"/>
    <cellStyle name="Normal 4 2 33 3" xfId="4518"/>
    <cellStyle name="Normal 4 2 34" xfId="4519"/>
    <cellStyle name="Normal 4 2 34 2" xfId="4520"/>
    <cellStyle name="Normal 4 2 34 3" xfId="4521"/>
    <cellStyle name="Normal 4 2 35" xfId="4522"/>
    <cellStyle name="Normal 4 2 35 2" xfId="4523"/>
    <cellStyle name="Normal 4 2 35 3" xfId="4524"/>
    <cellStyle name="Normal 4 2 36" xfId="4525"/>
    <cellStyle name="Normal 4 2 37" xfId="4526"/>
    <cellStyle name="Normal 4 2 4" xfId="4527"/>
    <cellStyle name="Normal 4 2 4 2" xfId="4528"/>
    <cellStyle name="Normal 4 2 4 3" xfId="4529"/>
    <cellStyle name="Normal 4 2 5" xfId="4530"/>
    <cellStyle name="Normal 4 2 5 2" xfId="4531"/>
    <cellStyle name="Normal 4 2 5 3" xfId="4532"/>
    <cellStyle name="Normal 4 2 6" xfId="4533"/>
    <cellStyle name="Normal 4 2 6 2" xfId="4534"/>
    <cellStyle name="Normal 4 2 6 3" xfId="4535"/>
    <cellStyle name="Normal 4 2 7" xfId="4536"/>
    <cellStyle name="Normal 4 2 7 2" xfId="4537"/>
    <cellStyle name="Normal 4 2 7 3" xfId="4538"/>
    <cellStyle name="Normal 4 2 8" xfId="4539"/>
    <cellStyle name="Normal 4 2 8 2" xfId="4540"/>
    <cellStyle name="Normal 4 2 8 3" xfId="4541"/>
    <cellStyle name="Normal 4 2 9" xfId="4542"/>
    <cellStyle name="Normal 4 2 9 2" xfId="4543"/>
    <cellStyle name="Normal 4 2 9 3" xfId="4544"/>
    <cellStyle name="Normal 4 2_Book1" xfId="1277"/>
    <cellStyle name="Normal 4 3" xfId="1278"/>
    <cellStyle name="Normal 4 3 10" xfId="4545"/>
    <cellStyle name="Normal 4 3 10 2" xfId="4546"/>
    <cellStyle name="Normal 4 3 10 3" xfId="4547"/>
    <cellStyle name="Normal 4 3 11" xfId="4548"/>
    <cellStyle name="Normal 4 3 11 2" xfId="4549"/>
    <cellStyle name="Normal 4 3 11 3" xfId="4550"/>
    <cellStyle name="Normal 4 3 12" xfId="4551"/>
    <cellStyle name="Normal 4 3 12 2" xfId="4552"/>
    <cellStyle name="Normal 4 3 12 3" xfId="4553"/>
    <cellStyle name="Normal 4 3 13" xfId="4554"/>
    <cellStyle name="Normal 4 3 13 2" xfId="4555"/>
    <cellStyle name="Normal 4 3 13 3" xfId="4556"/>
    <cellStyle name="Normal 4 3 14" xfId="4557"/>
    <cellStyle name="Normal 4 3 14 2" xfId="4558"/>
    <cellStyle name="Normal 4 3 14 3" xfId="4559"/>
    <cellStyle name="Normal 4 3 15" xfId="4560"/>
    <cellStyle name="Normal 4 3 15 2" xfId="4561"/>
    <cellStyle name="Normal 4 3 15 3" xfId="4562"/>
    <cellStyle name="Normal 4 3 16" xfId="4563"/>
    <cellStyle name="Normal 4 3 16 2" xfId="4564"/>
    <cellStyle name="Normal 4 3 16 3" xfId="4565"/>
    <cellStyle name="Normal 4 3 17" xfId="4566"/>
    <cellStyle name="Normal 4 3 17 2" xfId="4567"/>
    <cellStyle name="Normal 4 3 17 3" xfId="4568"/>
    <cellStyle name="Normal 4 3 18" xfId="4569"/>
    <cellStyle name="Normal 4 3 18 2" xfId="4570"/>
    <cellStyle name="Normal 4 3 18 3" xfId="4571"/>
    <cellStyle name="Normal 4 3 19" xfId="4572"/>
    <cellStyle name="Normal 4 3 19 2" xfId="4573"/>
    <cellStyle name="Normal 4 3 19 3" xfId="4574"/>
    <cellStyle name="Normal 4 3 2" xfId="4575"/>
    <cellStyle name="Normal 4 3 2 2" xfId="4576"/>
    <cellStyle name="Normal 4 3 2 3" xfId="4577"/>
    <cellStyle name="Normal 4 3 20" xfId="4578"/>
    <cellStyle name="Normal 4 3 20 2" xfId="4579"/>
    <cellStyle name="Normal 4 3 20 3" xfId="4580"/>
    <cellStyle name="Normal 4 3 21" xfId="4581"/>
    <cellStyle name="Normal 4 3 21 2" xfId="4582"/>
    <cellStyle name="Normal 4 3 21 3" xfId="4583"/>
    <cellStyle name="Normal 4 3 22" xfId="4584"/>
    <cellStyle name="Normal 4 3 22 2" xfId="4585"/>
    <cellStyle name="Normal 4 3 22 3" xfId="4586"/>
    <cellStyle name="Normal 4 3 23" xfId="4587"/>
    <cellStyle name="Normal 4 3 23 2" xfId="4588"/>
    <cellStyle name="Normal 4 3 23 3" xfId="4589"/>
    <cellStyle name="Normal 4 3 24" xfId="4590"/>
    <cellStyle name="Normal 4 3 24 2" xfId="4591"/>
    <cellStyle name="Normal 4 3 24 3" xfId="4592"/>
    <cellStyle name="Normal 4 3 25" xfId="4593"/>
    <cellStyle name="Normal 4 3 25 2" xfId="4594"/>
    <cellStyle name="Normal 4 3 25 3" xfId="4595"/>
    <cellStyle name="Normal 4 3 26" xfId="4596"/>
    <cellStyle name="Normal 4 3 26 2" xfId="4597"/>
    <cellStyle name="Normal 4 3 26 3" xfId="4598"/>
    <cellStyle name="Normal 4 3 27" xfId="4599"/>
    <cellStyle name="Normal 4 3 27 2" xfId="4600"/>
    <cellStyle name="Normal 4 3 27 3" xfId="4601"/>
    <cellStyle name="Normal 4 3 28" xfId="4602"/>
    <cellStyle name="Normal 4 3 28 2" xfId="4603"/>
    <cellStyle name="Normal 4 3 28 3" xfId="4604"/>
    <cellStyle name="Normal 4 3 29" xfId="4605"/>
    <cellStyle name="Normal 4 3 29 2" xfId="4606"/>
    <cellStyle name="Normal 4 3 29 3" xfId="4607"/>
    <cellStyle name="Normal 4 3 3" xfId="4608"/>
    <cellStyle name="Normal 4 3 3 2" xfId="4609"/>
    <cellStyle name="Normal 4 3 3 3" xfId="4610"/>
    <cellStyle name="Normal 4 3 30" xfId="4611"/>
    <cellStyle name="Normal 4 3 30 2" xfId="4612"/>
    <cellStyle name="Normal 4 3 30 3" xfId="4613"/>
    <cellStyle name="Normal 4 3 31" xfId="4614"/>
    <cellStyle name="Normal 4 3 31 2" xfId="4615"/>
    <cellStyle name="Normal 4 3 31 3" xfId="4616"/>
    <cellStyle name="Normal 4 3 32" xfId="4617"/>
    <cellStyle name="Normal 4 3 32 2" xfId="4618"/>
    <cellStyle name="Normal 4 3 32 3" xfId="4619"/>
    <cellStyle name="Normal 4 3 33" xfId="4620"/>
    <cellStyle name="Normal 4 3 33 2" xfId="4621"/>
    <cellStyle name="Normal 4 3 33 3" xfId="4622"/>
    <cellStyle name="Normal 4 3 34" xfId="4623"/>
    <cellStyle name="Normal 4 3 34 2" xfId="4624"/>
    <cellStyle name="Normal 4 3 34 3" xfId="4625"/>
    <cellStyle name="Normal 4 3 35" xfId="4626"/>
    <cellStyle name="Normal 4 3 35 2" xfId="4627"/>
    <cellStyle name="Normal 4 3 35 3" xfId="4628"/>
    <cellStyle name="Normal 4 3 36" xfId="4629"/>
    <cellStyle name="Normal 4 3 4" xfId="4630"/>
    <cellStyle name="Normal 4 3 4 2" xfId="4631"/>
    <cellStyle name="Normal 4 3 4 3" xfId="4632"/>
    <cellStyle name="Normal 4 3 5" xfId="4633"/>
    <cellStyle name="Normal 4 3 5 2" xfId="4634"/>
    <cellStyle name="Normal 4 3 5 3" xfId="4635"/>
    <cellStyle name="Normal 4 3 6" xfId="4636"/>
    <cellStyle name="Normal 4 3 6 2" xfId="4637"/>
    <cellStyle name="Normal 4 3 6 3" xfId="4638"/>
    <cellStyle name="Normal 4 3 7" xfId="4639"/>
    <cellStyle name="Normal 4 3 7 2" xfId="4640"/>
    <cellStyle name="Normal 4 3 7 3" xfId="4641"/>
    <cellStyle name="Normal 4 3 8" xfId="4642"/>
    <cellStyle name="Normal 4 3 8 2" xfId="4643"/>
    <cellStyle name="Normal 4 3 8 3" xfId="4644"/>
    <cellStyle name="Normal 4 3 9" xfId="4645"/>
    <cellStyle name="Normal 4 3 9 2" xfId="4646"/>
    <cellStyle name="Normal 4 3 9 3" xfId="4647"/>
    <cellStyle name="Normal 4 4" xfId="4648"/>
    <cellStyle name="Normal 4 5" xfId="4649"/>
    <cellStyle name="Normal 4 6" xfId="4650"/>
    <cellStyle name="Normal 4 7" xfId="4651"/>
    <cellStyle name="Normal 4 8" xfId="4652"/>
    <cellStyle name="Normal 4 9" xfId="4653"/>
    <cellStyle name="Normal 4_25% 12-13_2013-14 &amp; 2014-15 Table &amp; Annnexure Shorted" xfId="4654"/>
    <cellStyle name="Normal 40" xfId="1279"/>
    <cellStyle name="Normal 40 2" xfId="4655"/>
    <cellStyle name="Normal 41" xfId="1280"/>
    <cellStyle name="Normal 41 2" xfId="4656"/>
    <cellStyle name="Normal 42" xfId="1281"/>
    <cellStyle name="Normal 42 2" xfId="4657"/>
    <cellStyle name="Normal 43" xfId="1282"/>
    <cellStyle name="Normal 43 2" xfId="4658"/>
    <cellStyle name="Normal 44" xfId="1283"/>
    <cellStyle name="Normal 44 2" xfId="4659"/>
    <cellStyle name="Normal 45" xfId="1284"/>
    <cellStyle name="Normal 45 2" xfId="4660"/>
    <cellStyle name="Normal 46" xfId="1285"/>
    <cellStyle name="Normal 46 2" xfId="4661"/>
    <cellStyle name="Normal 47" xfId="1286"/>
    <cellStyle name="Normal 47 2" xfId="4662"/>
    <cellStyle name="Normal 48" xfId="1287"/>
    <cellStyle name="Normal 48 2" xfId="4663"/>
    <cellStyle name="Normal 49" xfId="1288"/>
    <cellStyle name="Normal 49 2" xfId="4664"/>
    <cellStyle name="Normal 5" xfId="1289"/>
    <cellStyle name="Normal 5 10" xfId="4665"/>
    <cellStyle name="Normal 5 11" xfId="4666"/>
    <cellStyle name="Normal 5 12" xfId="4667"/>
    <cellStyle name="Normal 5 13" xfId="4668"/>
    <cellStyle name="Normal 5 14" xfId="4669"/>
    <cellStyle name="Normal 5 15" xfId="4670"/>
    <cellStyle name="Normal 5 16" xfId="4671"/>
    <cellStyle name="Normal 5 17" xfId="4672"/>
    <cellStyle name="Normal 5 18" xfId="4673"/>
    <cellStyle name="Normal 5 19" xfId="4674"/>
    <cellStyle name="Normal 5 2" xfId="1290"/>
    <cellStyle name="Normal 5 2 2" xfId="1291"/>
    <cellStyle name="Normal 5 2 2 2" xfId="4675"/>
    <cellStyle name="Normal 5 2 3" xfId="1292"/>
    <cellStyle name="Normal 5 2 3 2" xfId="4676"/>
    <cellStyle name="Normal 5 2 4" xfId="4677"/>
    <cellStyle name="Normal 5 2 4 2" xfId="4678"/>
    <cellStyle name="Normal 5 2 4_Sheet2" xfId="4679"/>
    <cellStyle name="Normal 5 2 5" xfId="4680"/>
    <cellStyle name="Normal 5 2_Abstract" xfId="4681"/>
    <cellStyle name="Normal 5 20" xfId="4682"/>
    <cellStyle name="Normal 5 21" xfId="4683"/>
    <cellStyle name="Normal 5 22" xfId="4684"/>
    <cellStyle name="Normal 5 23" xfId="4685"/>
    <cellStyle name="Normal 5 24" xfId="4686"/>
    <cellStyle name="Normal 5 25" xfId="4687"/>
    <cellStyle name="Normal 5 26" xfId="4688"/>
    <cellStyle name="Normal 5 27" xfId="4689"/>
    <cellStyle name="Normal 5 28" xfId="4690"/>
    <cellStyle name="Normal 5 29" xfId="4691"/>
    <cellStyle name="Normal 5 3" xfId="1293"/>
    <cellStyle name="Normal 5 3 2" xfId="1294"/>
    <cellStyle name="Normal 5 3 2 2" xfId="4692"/>
    <cellStyle name="Normal 5 3 3" xfId="1295"/>
    <cellStyle name="Normal 5 3 3 2" xfId="4693"/>
    <cellStyle name="Normal 5 3 4" xfId="4694"/>
    <cellStyle name="Normal 5 30" xfId="4695"/>
    <cellStyle name="Normal 5 31" xfId="4696"/>
    <cellStyle name="Normal 5 32" xfId="4697"/>
    <cellStyle name="Normal 5 33" xfId="4698"/>
    <cellStyle name="Normal 5 4" xfId="1296"/>
    <cellStyle name="Normal 5 4 2" xfId="4699"/>
    <cellStyle name="Normal 5 5" xfId="1297"/>
    <cellStyle name="Normal 5 5 2" xfId="4700"/>
    <cellStyle name="Normal 5 6" xfId="1298"/>
    <cellStyle name="Normal 5 6 2" xfId="4701"/>
    <cellStyle name="Normal 5 7" xfId="1299"/>
    <cellStyle name="Normal 5 7 2" xfId="4702"/>
    <cellStyle name="Normal 5 8" xfId="1300"/>
    <cellStyle name="Normal 5 8 2" xfId="4703"/>
    <cellStyle name="Normal 5 9" xfId="4704"/>
    <cellStyle name="Normal 5 9 2" xfId="4705"/>
    <cellStyle name="Normal 5 9_Sheet2" xfId="4706"/>
    <cellStyle name="Normal 5_2012-13- nagar" xfId="4707"/>
    <cellStyle name="Normal 50" xfId="1301"/>
    <cellStyle name="Normal 50 2" xfId="4708"/>
    <cellStyle name="Normal 51" xfId="1302"/>
    <cellStyle name="Normal 51 2" xfId="4709"/>
    <cellStyle name="Normal 52" xfId="1303"/>
    <cellStyle name="Normal 52 2" xfId="4710"/>
    <cellStyle name="Normal 53" xfId="1304"/>
    <cellStyle name="Normal 53 2" xfId="4711"/>
    <cellStyle name="Normal 54" xfId="1305"/>
    <cellStyle name="Normal 54 2" xfId="4712"/>
    <cellStyle name="Normal 55" xfId="1306"/>
    <cellStyle name="Normal 55 2" xfId="4713"/>
    <cellStyle name="Normal 56" xfId="1307"/>
    <cellStyle name="Normal 56 2" xfId="4714"/>
    <cellStyle name="Normal 57" xfId="1308"/>
    <cellStyle name="Normal 57 2" xfId="4715"/>
    <cellStyle name="Normal 58" xfId="1309"/>
    <cellStyle name="Normal 58 2" xfId="4716"/>
    <cellStyle name="Normal 59" xfId="1310"/>
    <cellStyle name="Normal 59 2" xfId="4717"/>
    <cellStyle name="Normal 6" xfId="1311"/>
    <cellStyle name="Normal 6 14" xfId="4718"/>
    <cellStyle name="Normal 6 15" xfId="4719"/>
    <cellStyle name="Normal 6 2" xfId="1312"/>
    <cellStyle name="Normal 6 2 2" xfId="4720"/>
    <cellStyle name="Normal 6 2 2 2" xfId="4721"/>
    <cellStyle name="Normal 6 2 2 3" xfId="4722"/>
    <cellStyle name="Normal 6 2 3" xfId="4723"/>
    <cellStyle name="Normal 6 2 4" xfId="4724"/>
    <cellStyle name="Normal 6 3" xfId="1313"/>
    <cellStyle name="Normal 6 3 2" xfId="4725"/>
    <cellStyle name="Normal 6 4" xfId="4726"/>
    <cellStyle name="Normal 6 4 2" xfId="4727"/>
    <cellStyle name="Normal 6 5" xfId="4728"/>
    <cellStyle name="Normal 60" xfId="1314"/>
    <cellStyle name="Normal 60 2" xfId="4729"/>
    <cellStyle name="Normal 61" xfId="1315"/>
    <cellStyle name="Normal 61 2" xfId="4730"/>
    <cellStyle name="Normal 62" xfId="1316"/>
    <cellStyle name="Normal 62 2" xfId="4731"/>
    <cellStyle name="Normal 63" xfId="1317"/>
    <cellStyle name="Normal 63 2" xfId="4732"/>
    <cellStyle name="Normal 64" xfId="1318"/>
    <cellStyle name="Normal 64 2" xfId="4733"/>
    <cellStyle name="Normal 65" xfId="1319"/>
    <cellStyle name="Normal 65 2" xfId="4734"/>
    <cellStyle name="Normal 66" xfId="1320"/>
    <cellStyle name="Normal 66 2" xfId="4735"/>
    <cellStyle name="Normal 67" xfId="1321"/>
    <cellStyle name="Normal 67 2" xfId="4736"/>
    <cellStyle name="Normal 68" xfId="1322"/>
    <cellStyle name="Normal 68 2" xfId="4737"/>
    <cellStyle name="Normal 69" xfId="1323"/>
    <cellStyle name="Normal 69 2" xfId="4738"/>
    <cellStyle name="Normal 7" xfId="1324"/>
    <cellStyle name="Normal 7 10" xfId="4739"/>
    <cellStyle name="Normal 7 11" xfId="4740"/>
    <cellStyle name="Normal 7 12" xfId="4741"/>
    <cellStyle name="Normal 7 2" xfId="1325"/>
    <cellStyle name="Normal 7 2 2" xfId="4742"/>
    <cellStyle name="Normal 7 3" xfId="1326"/>
    <cellStyle name="Normal 7 3 2" xfId="4743"/>
    <cellStyle name="Normal 7 4" xfId="1327"/>
    <cellStyle name="Normal 7 4 2" xfId="4744"/>
    <cellStyle name="Normal 7 4 2 2" xfId="4745"/>
    <cellStyle name="Normal 7 4 3" xfId="4746"/>
    <cellStyle name="Normal 7 5" xfId="4747"/>
    <cellStyle name="Normal 7 6" xfId="4748"/>
    <cellStyle name="Normal 7 7" xfId="4749"/>
    <cellStyle name="Normal 7 8" xfId="4750"/>
    <cellStyle name="Normal 7 9" xfId="4751"/>
    <cellStyle name="Normal 7_Cost_Table__2014-15" xfId="4752"/>
    <cellStyle name="Normal 70" xfId="1328"/>
    <cellStyle name="Normal 70 2" xfId="4753"/>
    <cellStyle name="Normal 71" xfId="1329"/>
    <cellStyle name="Normal 71 2" xfId="4754"/>
    <cellStyle name="Normal 72" xfId="1330"/>
    <cellStyle name="Normal 72 2" xfId="4755"/>
    <cellStyle name="Normal 73" xfId="1331"/>
    <cellStyle name="Normal 73 2" xfId="4756"/>
    <cellStyle name="Normal 74" xfId="1332"/>
    <cellStyle name="Normal 74 2" xfId="4757"/>
    <cellStyle name="Normal 75" xfId="1333"/>
    <cellStyle name="Normal 75 2" xfId="4758"/>
    <cellStyle name="Normal 76" xfId="1334"/>
    <cellStyle name="Normal 76 2" xfId="4759"/>
    <cellStyle name="Normal 77" xfId="1335"/>
    <cellStyle name="Normal 77 2" xfId="4760"/>
    <cellStyle name="Normal 78" xfId="1336"/>
    <cellStyle name="Normal 78 2" xfId="4761"/>
    <cellStyle name="Normal 79" xfId="1337"/>
    <cellStyle name="Normal 79 2" xfId="4762"/>
    <cellStyle name="Normal 8" xfId="1338"/>
    <cellStyle name="Normal 8 10" xfId="4763"/>
    <cellStyle name="Normal 8 10 2" xfId="4764"/>
    <cellStyle name="Normal 8 10 3" xfId="4765"/>
    <cellStyle name="Normal 8 10 4" xfId="4766"/>
    <cellStyle name="Normal 8 11" xfId="4767"/>
    <cellStyle name="Normal 8 11 2" xfId="4768"/>
    <cellStyle name="Normal 8 11 3" xfId="4769"/>
    <cellStyle name="Normal 8 11 4" xfId="4770"/>
    <cellStyle name="Normal 8 12" xfId="4771"/>
    <cellStyle name="Normal 8 12 2" xfId="4772"/>
    <cellStyle name="Normal 8 12 3" xfId="4773"/>
    <cellStyle name="Normal 8 12 4" xfId="4774"/>
    <cellStyle name="Normal 8 13" xfId="4775"/>
    <cellStyle name="Normal 8 13 2" xfId="4776"/>
    <cellStyle name="Normal 8 13 3" xfId="4777"/>
    <cellStyle name="Normal 8 13 4" xfId="4778"/>
    <cellStyle name="Normal 8 14" xfId="4779"/>
    <cellStyle name="Normal 8 14 2" xfId="4780"/>
    <cellStyle name="Normal 8 14 3" xfId="4781"/>
    <cellStyle name="Normal 8 14 4" xfId="4782"/>
    <cellStyle name="Normal 8 15" xfId="4783"/>
    <cellStyle name="Normal 8 15 2" xfId="4784"/>
    <cellStyle name="Normal 8 15 3" xfId="4785"/>
    <cellStyle name="Normal 8 15 4" xfId="4786"/>
    <cellStyle name="Normal 8 16" xfId="4787"/>
    <cellStyle name="Normal 8 16 2" xfId="4788"/>
    <cellStyle name="Normal 8 16 3" xfId="4789"/>
    <cellStyle name="Normal 8 16 4" xfId="4790"/>
    <cellStyle name="Normal 8 17" xfId="4791"/>
    <cellStyle name="Normal 8 17 2" xfId="4792"/>
    <cellStyle name="Normal 8 17 3" xfId="4793"/>
    <cellStyle name="Normal 8 17 4" xfId="4794"/>
    <cellStyle name="Normal 8 18" xfId="4795"/>
    <cellStyle name="Normal 8 18 2" xfId="4796"/>
    <cellStyle name="Normal 8 18 3" xfId="4797"/>
    <cellStyle name="Normal 8 18 4" xfId="4798"/>
    <cellStyle name="Normal 8 19" xfId="4799"/>
    <cellStyle name="Normal 8 19 2" xfId="4800"/>
    <cellStyle name="Normal 8 19 3" xfId="4801"/>
    <cellStyle name="Normal 8 19 4" xfId="4802"/>
    <cellStyle name="Normal 8 2" xfId="1339"/>
    <cellStyle name="Normal 8 2 2" xfId="4803"/>
    <cellStyle name="Normal 8 2 2 2" xfId="4804"/>
    <cellStyle name="Normal 8 2 2 3" xfId="4805"/>
    <cellStyle name="Normal 8 2 2 4" xfId="4806"/>
    <cellStyle name="Normal 8 2 3" xfId="4807"/>
    <cellStyle name="Normal 8 2 3 2" xfId="4808"/>
    <cellStyle name="Normal 8 2 3 3" xfId="4809"/>
    <cellStyle name="Normal 8 2 3 4" xfId="4810"/>
    <cellStyle name="Normal 8 2 4" xfId="4811"/>
    <cellStyle name="Normal 8 2 4 2" xfId="4812"/>
    <cellStyle name="Normal 8 2 4 3" xfId="4813"/>
    <cellStyle name="Normal 8 2 4 4" xfId="4814"/>
    <cellStyle name="Normal 8 2 5" xfId="4815"/>
    <cellStyle name="Normal 8 2 6" xfId="4816"/>
    <cellStyle name="Normal 8 2 7" xfId="4817"/>
    <cellStyle name="Normal 8 2 8" xfId="4818"/>
    <cellStyle name="Normal 8 2 9" xfId="4819"/>
    <cellStyle name="Normal 8 20" xfId="4820"/>
    <cellStyle name="Normal 8 20 2" xfId="4821"/>
    <cellStyle name="Normal 8 20 3" xfId="4822"/>
    <cellStyle name="Normal 8 20 4" xfId="4823"/>
    <cellStyle name="Normal 8 21" xfId="4824"/>
    <cellStyle name="Normal 8 21 2" xfId="4825"/>
    <cellStyle name="Normal 8 21 3" xfId="4826"/>
    <cellStyle name="Normal 8 21 4" xfId="4827"/>
    <cellStyle name="Normal 8 22" xfId="4828"/>
    <cellStyle name="Normal 8 22 2" xfId="4829"/>
    <cellStyle name="Normal 8 22 3" xfId="4830"/>
    <cellStyle name="Normal 8 22 4" xfId="4831"/>
    <cellStyle name="Normal 8 23" xfId="4832"/>
    <cellStyle name="Normal 8 23 2" xfId="4833"/>
    <cellStyle name="Normal 8 23 3" xfId="4834"/>
    <cellStyle name="Normal 8 23 4" xfId="4835"/>
    <cellStyle name="Normal 8 24" xfId="4836"/>
    <cellStyle name="Normal 8 24 2" xfId="4837"/>
    <cellStyle name="Normal 8 24 3" xfId="4838"/>
    <cellStyle name="Normal 8 24 4" xfId="4839"/>
    <cellStyle name="Normal 8 25" xfId="4840"/>
    <cellStyle name="Normal 8 25 2" xfId="4841"/>
    <cellStyle name="Normal 8 25 3" xfId="4842"/>
    <cellStyle name="Normal 8 25 4" xfId="4843"/>
    <cellStyle name="Normal 8 26" xfId="4844"/>
    <cellStyle name="Normal 8 26 2" xfId="4845"/>
    <cellStyle name="Normal 8 26 3" xfId="4846"/>
    <cellStyle name="Normal 8 26 4" xfId="4847"/>
    <cellStyle name="Normal 8 27" xfId="4848"/>
    <cellStyle name="Normal 8 27 2" xfId="4849"/>
    <cellStyle name="Normal 8 27 3" xfId="4850"/>
    <cellStyle name="Normal 8 27 4" xfId="4851"/>
    <cellStyle name="Normal 8 28" xfId="4852"/>
    <cellStyle name="Normal 8 28 2" xfId="4853"/>
    <cellStyle name="Normal 8 28 3" xfId="4854"/>
    <cellStyle name="Normal 8 28 4" xfId="4855"/>
    <cellStyle name="Normal 8 29" xfId="4856"/>
    <cellStyle name="Normal 8 29 2" xfId="4857"/>
    <cellStyle name="Normal 8 29 3" xfId="4858"/>
    <cellStyle name="Normal 8 29 4" xfId="4859"/>
    <cellStyle name="Normal 8 3" xfId="1340"/>
    <cellStyle name="Normal 8 3 2" xfId="4860"/>
    <cellStyle name="Normal 8 3 3" xfId="4861"/>
    <cellStyle name="Normal 8 3 4" xfId="4862"/>
    <cellStyle name="Normal 8 3 5" xfId="4863"/>
    <cellStyle name="Normal 8 3 6" xfId="4864"/>
    <cellStyle name="Normal 8 30" xfId="4865"/>
    <cellStyle name="Normal 8 30 2" xfId="4866"/>
    <cellStyle name="Normal 8 30 3" xfId="4867"/>
    <cellStyle name="Normal 8 30 4" xfId="4868"/>
    <cellStyle name="Normal 8 31" xfId="4869"/>
    <cellStyle name="Normal 8 31 2" xfId="4870"/>
    <cellStyle name="Normal 8 31 3" xfId="4871"/>
    <cellStyle name="Normal 8 31 4" xfId="4872"/>
    <cellStyle name="Normal 8 32" xfId="4873"/>
    <cellStyle name="Normal 8 32 2" xfId="4874"/>
    <cellStyle name="Normal 8 32 3" xfId="4875"/>
    <cellStyle name="Normal 8 32 4" xfId="4876"/>
    <cellStyle name="Normal 8 33" xfId="4877"/>
    <cellStyle name="Normal 8 33 2" xfId="4878"/>
    <cellStyle name="Normal 8 33 3" xfId="4879"/>
    <cellStyle name="Normal 8 33 4" xfId="4880"/>
    <cellStyle name="Normal 8 34" xfId="4881"/>
    <cellStyle name="Normal 8 34 2" xfId="4882"/>
    <cellStyle name="Normal 8 34 3" xfId="4883"/>
    <cellStyle name="Normal 8 34 4" xfId="4884"/>
    <cellStyle name="Normal 8 35" xfId="4885"/>
    <cellStyle name="Normal 8 35 2" xfId="4886"/>
    <cellStyle name="Normal 8 35 3" xfId="4887"/>
    <cellStyle name="Normal 8 35 4" xfId="4888"/>
    <cellStyle name="Normal 8 36" xfId="4889"/>
    <cellStyle name="Normal 8 36 2" xfId="4890"/>
    <cellStyle name="Normal 8 36 3" xfId="4891"/>
    <cellStyle name="Normal 8 36 4" xfId="4892"/>
    <cellStyle name="Normal 8 37" xfId="4893"/>
    <cellStyle name="Normal 8 37 2" xfId="4894"/>
    <cellStyle name="Normal 8 37 3" xfId="4895"/>
    <cellStyle name="Normal 8 37 4" xfId="4896"/>
    <cellStyle name="Normal 8 38" xfId="4897"/>
    <cellStyle name="Normal 8 38 2" xfId="4898"/>
    <cellStyle name="Normal 8 38 3" xfId="4899"/>
    <cellStyle name="Normal 8 38 4" xfId="4900"/>
    <cellStyle name="Normal 8 39" xfId="4901"/>
    <cellStyle name="Normal 8 39 2" xfId="4902"/>
    <cellStyle name="Normal 8 39 3" xfId="4903"/>
    <cellStyle name="Normal 8 39 4" xfId="4904"/>
    <cellStyle name="Normal 8 4" xfId="4905"/>
    <cellStyle name="Normal 8 4 2" xfId="4906"/>
    <cellStyle name="Normal 8 4 3" xfId="4907"/>
    <cellStyle name="Normal 8 4 4" xfId="4908"/>
    <cellStyle name="Normal 8 40" xfId="4909"/>
    <cellStyle name="Normal 8 40 2" xfId="4910"/>
    <cellStyle name="Normal 8 40 3" xfId="4911"/>
    <cellStyle name="Normal 8 40 4" xfId="4912"/>
    <cellStyle name="Normal 8 41" xfId="4913"/>
    <cellStyle name="Normal 8 41 2" xfId="4914"/>
    <cellStyle name="Normal 8 41 3" xfId="4915"/>
    <cellStyle name="Normal 8 41 4" xfId="4916"/>
    <cellStyle name="Normal 8 42" xfId="4917"/>
    <cellStyle name="Normal 8 42 2" xfId="4918"/>
    <cellStyle name="Normal 8 42 3" xfId="4919"/>
    <cellStyle name="Normal 8 42 4" xfId="4920"/>
    <cellStyle name="Normal 8 43" xfId="4921"/>
    <cellStyle name="Normal 8 43 2" xfId="4922"/>
    <cellStyle name="Normal 8 43 3" xfId="4923"/>
    <cellStyle name="Normal 8 43 4" xfId="4924"/>
    <cellStyle name="Normal 8 44" xfId="4925"/>
    <cellStyle name="Normal 8 45" xfId="4926"/>
    <cellStyle name="Normal 8 46" xfId="4927"/>
    <cellStyle name="Normal 8 47" xfId="4928"/>
    <cellStyle name="Normal 8 48" xfId="4929"/>
    <cellStyle name="Normal 8 5" xfId="4930"/>
    <cellStyle name="Normal 8 5 2" xfId="4931"/>
    <cellStyle name="Normal 8 5 3" xfId="4932"/>
    <cellStyle name="Normal 8 5 4" xfId="4933"/>
    <cellStyle name="Normal 8 6" xfId="4934"/>
    <cellStyle name="Normal 8 6 2" xfId="4935"/>
    <cellStyle name="Normal 8 6 3" xfId="4936"/>
    <cellStyle name="Normal 8 6 4" xfId="4937"/>
    <cellStyle name="Normal 8 7" xfId="4938"/>
    <cellStyle name="Normal 8 7 2" xfId="4939"/>
    <cellStyle name="Normal 8 7 3" xfId="4940"/>
    <cellStyle name="Normal 8 7 4" xfId="4941"/>
    <cellStyle name="Normal 8 8" xfId="4942"/>
    <cellStyle name="Normal 8 8 2" xfId="4943"/>
    <cellStyle name="Normal 8 8 3" xfId="4944"/>
    <cellStyle name="Normal 8 8 4" xfId="4945"/>
    <cellStyle name="Normal 8 9" xfId="4946"/>
    <cellStyle name="Normal 8 9 2" xfId="4947"/>
    <cellStyle name="Normal 8 9 3" xfId="4948"/>
    <cellStyle name="Normal 8 9 4" xfId="4949"/>
    <cellStyle name="Normal 8_Cost_Table__2014-15" xfId="4950"/>
    <cellStyle name="Normal 80" xfId="1341"/>
    <cellStyle name="Normal 80 2" xfId="4951"/>
    <cellStyle name="Normal 81" xfId="1342"/>
    <cellStyle name="Normal 81 2" xfId="4952"/>
    <cellStyle name="Normal 82" xfId="1343"/>
    <cellStyle name="Normal 82 2" xfId="4953"/>
    <cellStyle name="Normal 83" xfId="4954"/>
    <cellStyle name="Normal 83 2" xfId="1642"/>
    <cellStyle name="Normal 83 2 2" xfId="4955"/>
    <cellStyle name="Normal 83 3" xfId="4956"/>
    <cellStyle name="Normal 84" xfId="4957"/>
    <cellStyle name="Normal 84 2" xfId="4958"/>
    <cellStyle name="Normal 84 2 2" xfId="4959"/>
    <cellStyle name="Normal 84 2 3" xfId="4960"/>
    <cellStyle name="Normal 84 3" xfId="4961"/>
    <cellStyle name="Normal 85" xfId="1643"/>
    <cellStyle name="Normal 85 2" xfId="4962"/>
    <cellStyle name="Normal 86" xfId="4963"/>
    <cellStyle name="Normal 86 2" xfId="4964"/>
    <cellStyle name="Normal 86 3" xfId="4965"/>
    <cellStyle name="Normal 87" xfId="4966"/>
    <cellStyle name="Normal 87 2" xfId="4967"/>
    <cellStyle name="Normal 87 3" xfId="4968"/>
    <cellStyle name="Normal 88" xfId="4969"/>
    <cellStyle name="Normal 89" xfId="4970"/>
    <cellStyle name="Normal 9" xfId="1344"/>
    <cellStyle name="Normal 9 2" xfId="1345"/>
    <cellStyle name="Normal 9 2 10" xfId="4971"/>
    <cellStyle name="Normal 9 2 10 2" xfId="4972"/>
    <cellStyle name="Normal 9 2 10 3" xfId="4973"/>
    <cellStyle name="Normal 9 2 11" xfId="4974"/>
    <cellStyle name="Normal 9 2 11 2" xfId="4975"/>
    <cellStyle name="Normal 9 2 11 3" xfId="4976"/>
    <cellStyle name="Normal 9 2 12" xfId="4977"/>
    <cellStyle name="Normal 9 2 12 2" xfId="4978"/>
    <cellStyle name="Normal 9 2 12 3" xfId="4979"/>
    <cellStyle name="Normal 9 2 13" xfId="4980"/>
    <cellStyle name="Normal 9 2 13 2" xfId="4981"/>
    <cellStyle name="Normal 9 2 13 3" xfId="4982"/>
    <cellStyle name="Normal 9 2 14" xfId="4983"/>
    <cellStyle name="Normal 9 2 14 2" xfId="4984"/>
    <cellStyle name="Normal 9 2 14 3" xfId="4985"/>
    <cellStyle name="Normal 9 2 15" xfId="4986"/>
    <cellStyle name="Normal 9 2 15 2" xfId="4987"/>
    <cellStyle name="Normal 9 2 15 3" xfId="4988"/>
    <cellStyle name="Normal 9 2 16" xfId="4989"/>
    <cellStyle name="Normal 9 2 16 2" xfId="4990"/>
    <cellStyle name="Normal 9 2 16 3" xfId="4991"/>
    <cellStyle name="Normal 9 2 17" xfId="4992"/>
    <cellStyle name="Normal 9 2 17 2" xfId="4993"/>
    <cellStyle name="Normal 9 2 17 3" xfId="4994"/>
    <cellStyle name="Normal 9 2 18" xfId="4995"/>
    <cellStyle name="Normal 9 2 18 2" xfId="4996"/>
    <cellStyle name="Normal 9 2 18 3" xfId="4997"/>
    <cellStyle name="Normal 9 2 19" xfId="4998"/>
    <cellStyle name="Normal 9 2 19 2" xfId="4999"/>
    <cellStyle name="Normal 9 2 19 3" xfId="5000"/>
    <cellStyle name="Normal 9 2 2" xfId="5001"/>
    <cellStyle name="Normal 9 2 2 2" xfId="5002"/>
    <cellStyle name="Normal 9 2 2 3" xfId="5003"/>
    <cellStyle name="Normal 9 2 20" xfId="5004"/>
    <cellStyle name="Normal 9 2 20 2" xfId="5005"/>
    <cellStyle name="Normal 9 2 20 3" xfId="5006"/>
    <cellStyle name="Normal 9 2 21" xfId="5007"/>
    <cellStyle name="Normal 9 2 21 2" xfId="5008"/>
    <cellStyle name="Normal 9 2 21 3" xfId="5009"/>
    <cellStyle name="Normal 9 2 22" xfId="5010"/>
    <cellStyle name="Normal 9 2 22 2" xfId="5011"/>
    <cellStyle name="Normal 9 2 22 3" xfId="5012"/>
    <cellStyle name="Normal 9 2 23" xfId="5013"/>
    <cellStyle name="Normal 9 2 23 2" xfId="5014"/>
    <cellStyle name="Normal 9 2 23 3" xfId="5015"/>
    <cellStyle name="Normal 9 2 24" xfId="5016"/>
    <cellStyle name="Normal 9 2 24 2" xfId="5017"/>
    <cellStyle name="Normal 9 2 24 3" xfId="5018"/>
    <cellStyle name="Normal 9 2 25" xfId="5019"/>
    <cellStyle name="Normal 9 2 25 2" xfId="5020"/>
    <cellStyle name="Normal 9 2 25 3" xfId="5021"/>
    <cellStyle name="Normal 9 2 26" xfId="5022"/>
    <cellStyle name="Normal 9 2 26 2" xfId="5023"/>
    <cellStyle name="Normal 9 2 26 3" xfId="5024"/>
    <cellStyle name="Normal 9 2 27" xfId="5025"/>
    <cellStyle name="Normal 9 2 27 2" xfId="5026"/>
    <cellStyle name="Normal 9 2 27 3" xfId="5027"/>
    <cellStyle name="Normal 9 2 28" xfId="5028"/>
    <cellStyle name="Normal 9 2 28 2" xfId="5029"/>
    <cellStyle name="Normal 9 2 28 3" xfId="5030"/>
    <cellStyle name="Normal 9 2 29" xfId="5031"/>
    <cellStyle name="Normal 9 2 29 2" xfId="5032"/>
    <cellStyle name="Normal 9 2 29 3" xfId="5033"/>
    <cellStyle name="Normal 9 2 3" xfId="5034"/>
    <cellStyle name="Normal 9 2 3 2" xfId="5035"/>
    <cellStyle name="Normal 9 2 3 3" xfId="5036"/>
    <cellStyle name="Normal 9 2 30" xfId="5037"/>
    <cellStyle name="Normal 9 2 30 2" xfId="5038"/>
    <cellStyle name="Normal 9 2 30 3" xfId="5039"/>
    <cellStyle name="Normal 9 2 31" xfId="5040"/>
    <cellStyle name="Normal 9 2 31 2" xfId="5041"/>
    <cellStyle name="Normal 9 2 31 3" xfId="5042"/>
    <cellStyle name="Normal 9 2 32" xfId="5043"/>
    <cellStyle name="Normal 9 2 32 2" xfId="5044"/>
    <cellStyle name="Normal 9 2 32 3" xfId="5045"/>
    <cellStyle name="Normal 9 2 33" xfId="5046"/>
    <cellStyle name="Normal 9 2 33 2" xfId="5047"/>
    <cellStyle name="Normal 9 2 33 3" xfId="5048"/>
    <cellStyle name="Normal 9 2 34" xfId="5049"/>
    <cellStyle name="Normal 9 2 34 2" xfId="5050"/>
    <cellStyle name="Normal 9 2 34 3" xfId="5051"/>
    <cellStyle name="Normal 9 2 35" xfId="5052"/>
    <cellStyle name="Normal 9 2 35 2" xfId="5053"/>
    <cellStyle name="Normal 9 2 35 3" xfId="5054"/>
    <cellStyle name="Normal 9 2 36" xfId="5055"/>
    <cellStyle name="Normal 9 2 37" xfId="5056"/>
    <cellStyle name="Normal 9 2 4" xfId="5057"/>
    <cellStyle name="Normal 9 2 4 2" xfId="5058"/>
    <cellStyle name="Normal 9 2 4 3" xfId="5059"/>
    <cellStyle name="Normal 9 2 5" xfId="5060"/>
    <cellStyle name="Normal 9 2 5 2" xfId="5061"/>
    <cellStyle name="Normal 9 2 5 3" xfId="5062"/>
    <cellStyle name="Normal 9 2 6" xfId="5063"/>
    <cellStyle name="Normal 9 2 6 2" xfId="5064"/>
    <cellStyle name="Normal 9 2 6 3" xfId="5065"/>
    <cellStyle name="Normal 9 2 7" xfId="5066"/>
    <cellStyle name="Normal 9 2 7 2" xfId="5067"/>
    <cellStyle name="Normal 9 2 7 3" xfId="5068"/>
    <cellStyle name="Normal 9 2 8" xfId="5069"/>
    <cellStyle name="Normal 9 2 8 2" xfId="5070"/>
    <cellStyle name="Normal 9 2 8 3" xfId="5071"/>
    <cellStyle name="Normal 9 2 9" xfId="5072"/>
    <cellStyle name="Normal 9 2 9 2" xfId="5073"/>
    <cellStyle name="Normal 9 2 9 3" xfId="5074"/>
    <cellStyle name="Normal 9 3" xfId="1346"/>
    <cellStyle name="Normal 9 3 2" xfId="5075"/>
    <cellStyle name="Normal 9 4" xfId="1347"/>
    <cellStyle name="Normal 9 4 2" xfId="5076"/>
    <cellStyle name="Normal 9 5" xfId="5077"/>
    <cellStyle name="Normal 9 6" xfId="5078"/>
    <cellStyle name="Normal 9 7" xfId="5079"/>
    <cellStyle name="Normal 9 8" xfId="5080"/>
    <cellStyle name="Normal 9_Cost_Table__2014-15" xfId="5081"/>
    <cellStyle name="Normal 90" xfId="5082"/>
    <cellStyle name="Normal 90 2" xfId="5083"/>
    <cellStyle name="Normal 90 3" xfId="5084"/>
    <cellStyle name="Normal 91" xfId="5085"/>
    <cellStyle name="Normal 92" xfId="5086"/>
    <cellStyle name="Normal 93" xfId="5087"/>
    <cellStyle name="Normal 94" xfId="5088"/>
    <cellStyle name="Normal 95" xfId="5089"/>
    <cellStyle name="Normal 96" xfId="5090"/>
    <cellStyle name="Normal 97" xfId="5091"/>
    <cellStyle name="Normal 98" xfId="5092"/>
    <cellStyle name="Normal 99" xfId="5093"/>
    <cellStyle name="Normal_NPEGEL" xfId="8"/>
    <cellStyle name="Normal_Sheet1" xfId="1"/>
    <cellStyle name="Note 10" xfId="1348"/>
    <cellStyle name="Note 10 2" xfId="5094"/>
    <cellStyle name="Note 11" xfId="1349"/>
    <cellStyle name="Note 11 2" xfId="5095"/>
    <cellStyle name="Note 12" xfId="1350"/>
    <cellStyle name="Note 12 2" xfId="5096"/>
    <cellStyle name="Note 13" xfId="1351"/>
    <cellStyle name="Note 13 2" xfId="5097"/>
    <cellStyle name="Note 14" xfId="1352"/>
    <cellStyle name="Note 14 2" xfId="5098"/>
    <cellStyle name="Note 15" xfId="1353"/>
    <cellStyle name="Note 15 2" xfId="5099"/>
    <cellStyle name="Note 16" xfId="1354"/>
    <cellStyle name="Note 16 2" xfId="5100"/>
    <cellStyle name="Note 17" xfId="1355"/>
    <cellStyle name="Note 17 2" xfId="5101"/>
    <cellStyle name="Note 18" xfId="1356"/>
    <cellStyle name="Note 18 2" xfId="5102"/>
    <cellStyle name="Note 19" xfId="1357"/>
    <cellStyle name="Note 19 2" xfId="5103"/>
    <cellStyle name="Note 2" xfId="1358"/>
    <cellStyle name="Note 2 2" xfId="5104"/>
    <cellStyle name="Note 20" xfId="1359"/>
    <cellStyle name="Note 20 2" xfId="5105"/>
    <cellStyle name="Note 21" xfId="1360"/>
    <cellStyle name="Note 21 2" xfId="5106"/>
    <cellStyle name="Note 22" xfId="1361"/>
    <cellStyle name="Note 22 2" xfId="5107"/>
    <cellStyle name="Note 23" xfId="1362"/>
    <cellStyle name="Note 23 2" xfId="5108"/>
    <cellStyle name="Note 24" xfId="1363"/>
    <cellStyle name="Note 24 2" xfId="5109"/>
    <cellStyle name="Note 25" xfId="1364"/>
    <cellStyle name="Note 25 2" xfId="5110"/>
    <cellStyle name="Note 26" xfId="1365"/>
    <cellStyle name="Note 26 2" xfId="5111"/>
    <cellStyle name="Note 27" xfId="1366"/>
    <cellStyle name="Note 27 2" xfId="5112"/>
    <cellStyle name="Note 28" xfId="1367"/>
    <cellStyle name="Note 28 2" xfId="5113"/>
    <cellStyle name="Note 29" xfId="1368"/>
    <cellStyle name="Note 29 2" xfId="5114"/>
    <cellStyle name="Note 3" xfId="1369"/>
    <cellStyle name="Note 3 2" xfId="5115"/>
    <cellStyle name="Note 30" xfId="1370"/>
    <cellStyle name="Note 30 2" xfId="5116"/>
    <cellStyle name="Note 31" xfId="1371"/>
    <cellStyle name="Note 31 2" xfId="5117"/>
    <cellStyle name="Note 4" xfId="1372"/>
    <cellStyle name="Note 4 2" xfId="5118"/>
    <cellStyle name="Note 5" xfId="1373"/>
    <cellStyle name="Note 5 2" xfId="5119"/>
    <cellStyle name="Note 6" xfId="1374"/>
    <cellStyle name="Note 6 2" xfId="5120"/>
    <cellStyle name="Note 7" xfId="1375"/>
    <cellStyle name="Note 7 2" xfId="5121"/>
    <cellStyle name="Note 8" xfId="1376"/>
    <cellStyle name="Note 8 2" xfId="5122"/>
    <cellStyle name="Note 9" xfId="1377"/>
    <cellStyle name="Note 9 2" xfId="5123"/>
    <cellStyle name="Output 10" xfId="1378"/>
    <cellStyle name="Output 10 2" xfId="5124"/>
    <cellStyle name="Output 11" xfId="1379"/>
    <cellStyle name="Output 11 2" xfId="5125"/>
    <cellStyle name="Output 12" xfId="1380"/>
    <cellStyle name="Output 12 2" xfId="5126"/>
    <cellStyle name="Output 13" xfId="1381"/>
    <cellStyle name="Output 13 2" xfId="5127"/>
    <cellStyle name="Output 14" xfId="1382"/>
    <cellStyle name="Output 14 2" xfId="5128"/>
    <cellStyle name="Output 15" xfId="1383"/>
    <cellStyle name="Output 15 2" xfId="5129"/>
    <cellStyle name="Output 16" xfId="1384"/>
    <cellStyle name="Output 16 2" xfId="5130"/>
    <cellStyle name="Output 17" xfId="1385"/>
    <cellStyle name="Output 17 2" xfId="5131"/>
    <cellStyle name="Output 18" xfId="1386"/>
    <cellStyle name="Output 18 2" xfId="5132"/>
    <cellStyle name="Output 19" xfId="1387"/>
    <cellStyle name="Output 19 2" xfId="5133"/>
    <cellStyle name="Output 2" xfId="1388"/>
    <cellStyle name="Output 2 2" xfId="5134"/>
    <cellStyle name="Output 20" xfId="1389"/>
    <cellStyle name="Output 20 2" xfId="5135"/>
    <cellStyle name="Output 21" xfId="1390"/>
    <cellStyle name="Output 21 2" xfId="5136"/>
    <cellStyle name="Output 22" xfId="1391"/>
    <cellStyle name="Output 22 2" xfId="5137"/>
    <cellStyle name="Output 23" xfId="1392"/>
    <cellStyle name="Output 23 2" xfId="5138"/>
    <cellStyle name="Output 24" xfId="1393"/>
    <cellStyle name="Output 24 2" xfId="5139"/>
    <cellStyle name="Output 25" xfId="1394"/>
    <cellStyle name="Output 25 2" xfId="5140"/>
    <cellStyle name="Output 26" xfId="1395"/>
    <cellStyle name="Output 26 2" xfId="5141"/>
    <cellStyle name="Output 27" xfId="1396"/>
    <cellStyle name="Output 27 2" xfId="5142"/>
    <cellStyle name="Output 28" xfId="1397"/>
    <cellStyle name="Output 28 2" xfId="5143"/>
    <cellStyle name="Output 29" xfId="1398"/>
    <cellStyle name="Output 29 2" xfId="5144"/>
    <cellStyle name="Output 3" xfId="1399"/>
    <cellStyle name="Output 3 2" xfId="5145"/>
    <cellStyle name="Output 30" xfId="1400"/>
    <cellStyle name="Output 30 2" xfId="5146"/>
    <cellStyle name="Output 31" xfId="1401"/>
    <cellStyle name="Output 31 2" xfId="5147"/>
    <cellStyle name="Output 4" xfId="1402"/>
    <cellStyle name="Output 4 2" xfId="5148"/>
    <cellStyle name="Output 5" xfId="1403"/>
    <cellStyle name="Output 5 2" xfId="5149"/>
    <cellStyle name="Output 6" xfId="1404"/>
    <cellStyle name="Output 6 2" xfId="5150"/>
    <cellStyle name="Output 7" xfId="1405"/>
    <cellStyle name="Output 7 2" xfId="5151"/>
    <cellStyle name="Output 8" xfId="1406"/>
    <cellStyle name="Output 8 2" xfId="5152"/>
    <cellStyle name="Output 9" xfId="1407"/>
    <cellStyle name="Output 9 2" xfId="5153"/>
    <cellStyle name="Percent" xfId="7" builtinId="5"/>
    <cellStyle name="Percent [2]" xfId="1408"/>
    <cellStyle name="Percent [2] 2" xfId="1409"/>
    <cellStyle name="Percent [2] 2 2" xfId="5154"/>
    <cellStyle name="Percent [2] 3" xfId="1410"/>
    <cellStyle name="Percent [2] 3 2" xfId="1411"/>
    <cellStyle name="Percent [2] 4" xfId="5155"/>
    <cellStyle name="Percent 10" xfId="1412"/>
    <cellStyle name="Percent 10 2" xfId="5156"/>
    <cellStyle name="Percent 100" xfId="5157"/>
    <cellStyle name="Percent 101" xfId="5158"/>
    <cellStyle name="Percent 102" xfId="5159"/>
    <cellStyle name="Percent 103" xfId="5160"/>
    <cellStyle name="Percent 104" xfId="5161"/>
    <cellStyle name="Percent 105" xfId="5162"/>
    <cellStyle name="Percent 106" xfId="5163"/>
    <cellStyle name="Percent 107" xfId="5164"/>
    <cellStyle name="Percent 108" xfId="5165"/>
    <cellStyle name="Percent 109" xfId="5166"/>
    <cellStyle name="Percent 11" xfId="1413"/>
    <cellStyle name="Percent 11 2" xfId="5167"/>
    <cellStyle name="Percent 110" xfId="5168"/>
    <cellStyle name="Percent 111" xfId="5169"/>
    <cellStyle name="Percent 112" xfId="5170"/>
    <cellStyle name="Percent 113" xfId="5171"/>
    <cellStyle name="Percent 114" xfId="5172"/>
    <cellStyle name="Percent 115" xfId="5173"/>
    <cellStyle name="Percent 116" xfId="5174"/>
    <cellStyle name="Percent 117" xfId="5175"/>
    <cellStyle name="Percent 118" xfId="5176"/>
    <cellStyle name="Percent 119" xfId="5177"/>
    <cellStyle name="Percent 12" xfId="1414"/>
    <cellStyle name="Percent 12 2" xfId="5178"/>
    <cellStyle name="Percent 120" xfId="5179"/>
    <cellStyle name="Percent 121" xfId="5180"/>
    <cellStyle name="Percent 122" xfId="5181"/>
    <cellStyle name="Percent 123" xfId="5182"/>
    <cellStyle name="Percent 124" xfId="5183"/>
    <cellStyle name="Percent 125" xfId="5184"/>
    <cellStyle name="Percent 126" xfId="5185"/>
    <cellStyle name="Percent 127" xfId="5186"/>
    <cellStyle name="Percent 128" xfId="5187"/>
    <cellStyle name="Percent 129" xfId="5188"/>
    <cellStyle name="Percent 13" xfId="1415"/>
    <cellStyle name="Percent 13 2" xfId="5189"/>
    <cellStyle name="Percent 130" xfId="5190"/>
    <cellStyle name="Percent 131" xfId="5191"/>
    <cellStyle name="Percent 132" xfId="5192"/>
    <cellStyle name="Percent 133" xfId="5193"/>
    <cellStyle name="Percent 134" xfId="5194"/>
    <cellStyle name="Percent 135" xfId="5195"/>
    <cellStyle name="Percent 136" xfId="5196"/>
    <cellStyle name="Percent 137" xfId="5197"/>
    <cellStyle name="Percent 138" xfId="5198"/>
    <cellStyle name="Percent 139" xfId="5199"/>
    <cellStyle name="Percent 14" xfId="1416"/>
    <cellStyle name="Percent 14 2" xfId="5200"/>
    <cellStyle name="Percent 140" xfId="5201"/>
    <cellStyle name="Percent 141" xfId="5202"/>
    <cellStyle name="Percent 142" xfId="5203"/>
    <cellStyle name="Percent 143" xfId="5204"/>
    <cellStyle name="Percent 144" xfId="5205"/>
    <cellStyle name="Percent 145" xfId="5206"/>
    <cellStyle name="Percent 146" xfId="5207"/>
    <cellStyle name="Percent 147" xfId="5208"/>
    <cellStyle name="Percent 148" xfId="5209"/>
    <cellStyle name="Percent 149" xfId="5210"/>
    <cellStyle name="Percent 15" xfId="1417"/>
    <cellStyle name="Percent 15 2" xfId="5211"/>
    <cellStyle name="Percent 150" xfId="5212"/>
    <cellStyle name="Percent 151" xfId="5213"/>
    <cellStyle name="Percent 152" xfId="5214"/>
    <cellStyle name="Percent 153" xfId="5215"/>
    <cellStyle name="Percent 154" xfId="5216"/>
    <cellStyle name="Percent 155" xfId="5217"/>
    <cellStyle name="Percent 156" xfId="5218"/>
    <cellStyle name="Percent 157" xfId="5219"/>
    <cellStyle name="Percent 158" xfId="5220"/>
    <cellStyle name="Percent 159" xfId="5221"/>
    <cellStyle name="Percent 16" xfId="1418"/>
    <cellStyle name="Percent 16 2" xfId="5222"/>
    <cellStyle name="Percent 160" xfId="5223"/>
    <cellStyle name="Percent 161" xfId="5224"/>
    <cellStyle name="Percent 162" xfId="5225"/>
    <cellStyle name="Percent 163" xfId="5226"/>
    <cellStyle name="Percent 164" xfId="5227"/>
    <cellStyle name="Percent 165" xfId="5228"/>
    <cellStyle name="Percent 166" xfId="5229"/>
    <cellStyle name="Percent 167" xfId="5230"/>
    <cellStyle name="Percent 168" xfId="5231"/>
    <cellStyle name="Percent 169" xfId="5232"/>
    <cellStyle name="Percent 17" xfId="1419"/>
    <cellStyle name="Percent 17 2" xfId="5233"/>
    <cellStyle name="Percent 170" xfId="5234"/>
    <cellStyle name="Percent 171" xfId="5235"/>
    <cellStyle name="Percent 172" xfId="5236"/>
    <cellStyle name="Percent 173" xfId="5237"/>
    <cellStyle name="Percent 174" xfId="5238"/>
    <cellStyle name="Percent 175" xfId="5239"/>
    <cellStyle name="Percent 176" xfId="5240"/>
    <cellStyle name="Percent 177" xfId="5241"/>
    <cellStyle name="Percent 178" xfId="5242"/>
    <cellStyle name="Percent 179" xfId="5243"/>
    <cellStyle name="Percent 18" xfId="1420"/>
    <cellStyle name="Percent 18 2" xfId="5244"/>
    <cellStyle name="Percent 180" xfId="5245"/>
    <cellStyle name="Percent 181" xfId="5246"/>
    <cellStyle name="Percent 182" xfId="5247"/>
    <cellStyle name="Percent 183" xfId="5248"/>
    <cellStyle name="Percent 184" xfId="5249"/>
    <cellStyle name="Percent 185" xfId="5250"/>
    <cellStyle name="Percent 186" xfId="5251"/>
    <cellStyle name="Percent 187" xfId="5252"/>
    <cellStyle name="Percent 188" xfId="5253"/>
    <cellStyle name="Percent 189" xfId="5254"/>
    <cellStyle name="Percent 19" xfId="1421"/>
    <cellStyle name="Percent 19 2" xfId="5255"/>
    <cellStyle name="Percent 190" xfId="5256"/>
    <cellStyle name="Percent 191" xfId="5257"/>
    <cellStyle name="Percent 192" xfId="5258"/>
    <cellStyle name="Percent 193" xfId="5259"/>
    <cellStyle name="Percent 194" xfId="5260"/>
    <cellStyle name="Percent 195" xfId="5261"/>
    <cellStyle name="Percent 196" xfId="5262"/>
    <cellStyle name="Percent 197" xfId="5263"/>
    <cellStyle name="Percent 198" xfId="5264"/>
    <cellStyle name="Percent 199" xfId="5265"/>
    <cellStyle name="Percent 2" xfId="11"/>
    <cellStyle name="Percent 2 10" xfId="5266"/>
    <cellStyle name="Percent 2 11" xfId="5267"/>
    <cellStyle name="Percent 2 2" xfId="1422"/>
    <cellStyle name="Percent 2 2 2" xfId="5268"/>
    <cellStyle name="Percent 2 3" xfId="1423"/>
    <cellStyle name="Percent 2 3 2" xfId="5269"/>
    <cellStyle name="Percent 2 4" xfId="1424"/>
    <cellStyle name="Percent 2 4 2" xfId="5270"/>
    <cellStyle name="Percent 2 5" xfId="1425"/>
    <cellStyle name="Percent 2 5 2" xfId="5271"/>
    <cellStyle name="Percent 2 6" xfId="1426"/>
    <cellStyle name="Percent 2 6 2" xfId="5272"/>
    <cellStyle name="Percent 2 7" xfId="1427"/>
    <cellStyle name="Percent 2 7 2" xfId="5273"/>
    <cellStyle name="Percent 2 8" xfId="1428"/>
    <cellStyle name="Percent 2 8 2" xfId="5274"/>
    <cellStyle name="Percent 2 9" xfId="1429"/>
    <cellStyle name="Percent 2 9 2" xfId="5275"/>
    <cellStyle name="Percent 20" xfId="1430"/>
    <cellStyle name="Percent 20 2" xfId="5276"/>
    <cellStyle name="Percent 200" xfId="5277"/>
    <cellStyle name="Percent 201" xfId="5278"/>
    <cellStyle name="Percent 202" xfId="5279"/>
    <cellStyle name="Percent 203" xfId="5280"/>
    <cellStyle name="Percent 21" xfId="1431"/>
    <cellStyle name="Percent 21 2" xfId="5281"/>
    <cellStyle name="Percent 22" xfId="1432"/>
    <cellStyle name="Percent 22 2" xfId="5282"/>
    <cellStyle name="Percent 23" xfId="1433"/>
    <cellStyle name="Percent 23 2" xfId="5283"/>
    <cellStyle name="Percent 24" xfId="1434"/>
    <cellStyle name="Percent 24 2" xfId="5284"/>
    <cellStyle name="Percent 25" xfId="1435"/>
    <cellStyle name="Percent 25 2" xfId="5285"/>
    <cellStyle name="Percent 26" xfId="1436"/>
    <cellStyle name="Percent 26 2" xfId="5286"/>
    <cellStyle name="Percent 27" xfId="1437"/>
    <cellStyle name="Percent 27 2" xfId="5287"/>
    <cellStyle name="Percent 28" xfId="1438"/>
    <cellStyle name="Percent 28 2" xfId="5288"/>
    <cellStyle name="Percent 29" xfId="1439"/>
    <cellStyle name="Percent 29 2" xfId="5289"/>
    <cellStyle name="Percent 3" xfId="1440"/>
    <cellStyle name="Percent 3 10" xfId="5290"/>
    <cellStyle name="Percent 3 10 2" xfId="5291"/>
    <cellStyle name="Percent 3 11" xfId="5292"/>
    <cellStyle name="Percent 3 12" xfId="5293"/>
    <cellStyle name="Percent 3 13" xfId="5294"/>
    <cellStyle name="Percent 3 14" xfId="5295"/>
    <cellStyle name="Percent 3 15" xfId="5296"/>
    <cellStyle name="Percent 3 16" xfId="5297"/>
    <cellStyle name="Percent 3 17" xfId="5298"/>
    <cellStyle name="Percent 3 18" xfId="5299"/>
    <cellStyle name="Percent 3 19" xfId="5300"/>
    <cellStyle name="Percent 3 2" xfId="1441"/>
    <cellStyle name="Percent 3 2 2" xfId="5301"/>
    <cellStyle name="Percent 3 20" xfId="5302"/>
    <cellStyle name="Percent 3 21" xfId="5303"/>
    <cellStyle name="Percent 3 22" xfId="5304"/>
    <cellStyle name="Percent 3 23" xfId="5305"/>
    <cellStyle name="Percent 3 24" xfId="5306"/>
    <cellStyle name="Percent 3 25" xfId="5307"/>
    <cellStyle name="Percent 3 26" xfId="5308"/>
    <cellStyle name="Percent 3 27" xfId="5309"/>
    <cellStyle name="Percent 3 28" xfId="5310"/>
    <cellStyle name="Percent 3 29" xfId="5311"/>
    <cellStyle name="Percent 3 3" xfId="1442"/>
    <cellStyle name="Percent 3 3 2" xfId="5312"/>
    <cellStyle name="Percent 3 30" xfId="5313"/>
    <cellStyle name="Percent 3 31" xfId="5314"/>
    <cellStyle name="Percent 3 32" xfId="5315"/>
    <cellStyle name="Percent 3 33" xfId="5316"/>
    <cellStyle name="Percent 3 34" xfId="5317"/>
    <cellStyle name="Percent 3 35" xfId="5318"/>
    <cellStyle name="Percent 3 36" xfId="5319"/>
    <cellStyle name="Percent 3 37" xfId="5320"/>
    <cellStyle name="Percent 3 38" xfId="5321"/>
    <cellStyle name="Percent 3 39" xfId="5322"/>
    <cellStyle name="Percent 3 4" xfId="1443"/>
    <cellStyle name="Percent 3 4 2" xfId="5323"/>
    <cellStyle name="Percent 3 40" xfId="5324"/>
    <cellStyle name="Percent 3 41" xfId="5325"/>
    <cellStyle name="Percent 3 42" xfId="5326"/>
    <cellStyle name="Percent 3 43" xfId="5327"/>
    <cellStyle name="Percent 3 44" xfId="5328"/>
    <cellStyle name="Percent 3 45" xfId="5329"/>
    <cellStyle name="Percent 3 46" xfId="5330"/>
    <cellStyle name="Percent 3 47" xfId="5331"/>
    <cellStyle name="Percent 3 48" xfId="5332"/>
    <cellStyle name="Percent 3 5" xfId="1444"/>
    <cellStyle name="Percent 3 5 2" xfId="5333"/>
    <cellStyle name="Percent 3 5 3" xfId="5334"/>
    <cellStyle name="Percent 3 6" xfId="1445"/>
    <cellStyle name="Percent 3 6 2" xfId="5335"/>
    <cellStyle name="Percent 3 7" xfId="1446"/>
    <cellStyle name="Percent 3 7 2" xfId="5336"/>
    <cellStyle name="Percent 3 8" xfId="1447"/>
    <cellStyle name="Percent 3 8 2" xfId="5337"/>
    <cellStyle name="Percent 3 9" xfId="1448"/>
    <cellStyle name="Percent 3 9 2" xfId="5338"/>
    <cellStyle name="Percent 30" xfId="1449"/>
    <cellStyle name="Percent 30 2" xfId="5339"/>
    <cellStyle name="Percent 31" xfId="1450"/>
    <cellStyle name="Percent 31 2" xfId="5340"/>
    <cellStyle name="Percent 32" xfId="1451"/>
    <cellStyle name="Percent 32 2" xfId="5341"/>
    <cellStyle name="Percent 33" xfId="1452"/>
    <cellStyle name="Percent 33 2" xfId="5342"/>
    <cellStyle name="Percent 34" xfId="1453"/>
    <cellStyle name="Percent 34 2" xfId="5343"/>
    <cellStyle name="Percent 35" xfId="1454"/>
    <cellStyle name="Percent 35 2" xfId="5344"/>
    <cellStyle name="Percent 36" xfId="1455"/>
    <cellStyle name="Percent 36 2" xfId="5345"/>
    <cellStyle name="Percent 37" xfId="1456"/>
    <cellStyle name="Percent 37 2" xfId="5346"/>
    <cellStyle name="Percent 38" xfId="1457"/>
    <cellStyle name="Percent 38 2" xfId="5347"/>
    <cellStyle name="Percent 39" xfId="1458"/>
    <cellStyle name="Percent 39 2" xfId="5348"/>
    <cellStyle name="Percent 4" xfId="1459"/>
    <cellStyle name="Percent 4 2" xfId="1460"/>
    <cellStyle name="Percent 4 2 2" xfId="5349"/>
    <cellStyle name="Percent 4 2 2 2" xfId="5350"/>
    <cellStyle name="Percent 4 2 3" xfId="5351"/>
    <cellStyle name="Percent 4 3" xfId="1461"/>
    <cellStyle name="Percent 4 3 2" xfId="5352"/>
    <cellStyle name="Percent 4 4" xfId="1462"/>
    <cellStyle name="Percent 4 4 2" xfId="5353"/>
    <cellStyle name="Percent 4 5" xfId="5354"/>
    <cellStyle name="Percent 40" xfId="1463"/>
    <cellStyle name="Percent 40 2" xfId="5355"/>
    <cellStyle name="Percent 41" xfId="1464"/>
    <cellStyle name="Percent 41 2" xfId="5356"/>
    <cellStyle name="Percent 42" xfId="1465"/>
    <cellStyle name="Percent 42 2" xfId="5357"/>
    <cellStyle name="Percent 43" xfId="1466"/>
    <cellStyle name="Percent 43 2" xfId="5358"/>
    <cellStyle name="Percent 44" xfId="1467"/>
    <cellStyle name="Percent 44 2" xfId="5359"/>
    <cellStyle name="Percent 45" xfId="1468"/>
    <cellStyle name="Percent 45 2" xfId="5360"/>
    <cellStyle name="Percent 46" xfId="1469"/>
    <cellStyle name="Percent 46 2" xfId="5361"/>
    <cellStyle name="Percent 47" xfId="1470"/>
    <cellStyle name="Percent 47 2" xfId="5362"/>
    <cellStyle name="Percent 48" xfId="1471"/>
    <cellStyle name="Percent 48 2" xfId="5363"/>
    <cellStyle name="Percent 49" xfId="1472"/>
    <cellStyle name="Percent 49 2" xfId="5364"/>
    <cellStyle name="Percent 5" xfId="1473"/>
    <cellStyle name="Percent 5 2" xfId="1474"/>
    <cellStyle name="Percent 5 3" xfId="1475"/>
    <cellStyle name="Percent 5 4" xfId="5365"/>
    <cellStyle name="Percent 50" xfId="1476"/>
    <cellStyle name="Percent 50 2" xfId="5366"/>
    <cellStyle name="Percent 51" xfId="1477"/>
    <cellStyle name="Percent 51 2" xfId="5367"/>
    <cellStyle name="Percent 52" xfId="1478"/>
    <cellStyle name="Percent 52 2" xfId="5368"/>
    <cellStyle name="Percent 53" xfId="1479"/>
    <cellStyle name="Percent 53 2" xfId="5369"/>
    <cellStyle name="Percent 54" xfId="1480"/>
    <cellStyle name="Percent 54 2" xfId="5370"/>
    <cellStyle name="Percent 55" xfId="1481"/>
    <cellStyle name="Percent 55 2" xfId="5371"/>
    <cellStyle name="Percent 56" xfId="1482"/>
    <cellStyle name="Percent 56 2" xfId="5372"/>
    <cellStyle name="Percent 57" xfId="1483"/>
    <cellStyle name="Percent 57 2" xfId="5373"/>
    <cellStyle name="Percent 58" xfId="1484"/>
    <cellStyle name="Percent 58 2" xfId="5374"/>
    <cellStyle name="Percent 59" xfId="1485"/>
    <cellStyle name="Percent 59 2" xfId="5375"/>
    <cellStyle name="Percent 6" xfId="1486"/>
    <cellStyle name="Percent 6 2" xfId="1487"/>
    <cellStyle name="Percent 6 3" xfId="1488"/>
    <cellStyle name="Percent 6 4" xfId="5376"/>
    <cellStyle name="Percent 6 5" xfId="5377"/>
    <cellStyle name="Percent 6 6" xfId="5378"/>
    <cellStyle name="Percent 60" xfId="1489"/>
    <cellStyle name="Percent 60 2" xfId="5379"/>
    <cellStyle name="Percent 61" xfId="1490"/>
    <cellStyle name="Percent 61 2" xfId="5380"/>
    <cellStyle name="Percent 62" xfId="1491"/>
    <cellStyle name="Percent 62 2" xfId="5381"/>
    <cellStyle name="Percent 63" xfId="1492"/>
    <cellStyle name="Percent 63 2" xfId="5382"/>
    <cellStyle name="Percent 64" xfId="1493"/>
    <cellStyle name="Percent 64 2" xfId="5383"/>
    <cellStyle name="Percent 65" xfId="1494"/>
    <cellStyle name="Percent 65 2" xfId="5384"/>
    <cellStyle name="Percent 66" xfId="1495"/>
    <cellStyle name="Percent 66 2" xfId="5385"/>
    <cellStyle name="Percent 67" xfId="1496"/>
    <cellStyle name="Percent 67 2" xfId="5386"/>
    <cellStyle name="Percent 68" xfId="1497"/>
    <cellStyle name="Percent 68 2" xfId="5387"/>
    <cellStyle name="Percent 69" xfId="1498"/>
    <cellStyle name="Percent 69 2" xfId="5388"/>
    <cellStyle name="Percent 7" xfId="1499"/>
    <cellStyle name="Percent 7 2" xfId="1500"/>
    <cellStyle name="Percent 7 2 2" xfId="5389"/>
    <cellStyle name="Percent 7 3" xfId="5390"/>
    <cellStyle name="Percent 70" xfId="1501"/>
    <cellStyle name="Percent 70 2" xfId="5391"/>
    <cellStyle name="Percent 71" xfId="1502"/>
    <cellStyle name="Percent 71 2" xfId="5392"/>
    <cellStyle name="Percent 72" xfId="1503"/>
    <cellStyle name="Percent 72 2" xfId="5393"/>
    <cellStyle name="Percent 73" xfId="1504"/>
    <cellStyle name="Percent 73 2" xfId="5394"/>
    <cellStyle name="Percent 74" xfId="1505"/>
    <cellStyle name="Percent 74 2" xfId="5395"/>
    <cellStyle name="Percent 75" xfId="1506"/>
    <cellStyle name="Percent 75 2" xfId="5396"/>
    <cellStyle name="Percent 76" xfId="1507"/>
    <cellStyle name="Percent 76 2" xfId="5397"/>
    <cellStyle name="Percent 77" xfId="1508"/>
    <cellStyle name="Percent 77 2" xfId="5398"/>
    <cellStyle name="Percent 78" xfId="1509"/>
    <cellStyle name="Percent 78 2" xfId="5399"/>
    <cellStyle name="Percent 79" xfId="1510"/>
    <cellStyle name="Percent 79 2" xfId="5400"/>
    <cellStyle name="Percent 8" xfId="1511"/>
    <cellStyle name="Percent 8 2" xfId="1512"/>
    <cellStyle name="Percent 8 2 2" xfId="5401"/>
    <cellStyle name="Percent 8 3" xfId="5402"/>
    <cellStyle name="Percent 80" xfId="1513"/>
    <cellStyle name="Percent 80 2" xfId="5403"/>
    <cellStyle name="Percent 81" xfId="1514"/>
    <cellStyle name="Percent 81 2" xfId="5404"/>
    <cellStyle name="Percent 82" xfId="1515"/>
    <cellStyle name="Percent 82 2" xfId="5405"/>
    <cellStyle name="Percent 83" xfId="1516"/>
    <cellStyle name="Percent 83 2" xfId="5406"/>
    <cellStyle name="Percent 84" xfId="1517"/>
    <cellStyle name="Percent 84 2" xfId="5407"/>
    <cellStyle name="Percent 85" xfId="1518"/>
    <cellStyle name="Percent 85 2" xfId="5408"/>
    <cellStyle name="Percent 86" xfId="1519"/>
    <cellStyle name="Percent 86 10" xfId="1520"/>
    <cellStyle name="Percent 86 10 2" xfId="5409"/>
    <cellStyle name="Percent 86 11" xfId="1521"/>
    <cellStyle name="Percent 86 11 2" xfId="5410"/>
    <cellStyle name="Percent 86 12" xfId="5411"/>
    <cellStyle name="Percent 86 13" xfId="5412"/>
    <cellStyle name="Percent 86 14" xfId="5413"/>
    <cellStyle name="Percent 86 15" xfId="5414"/>
    <cellStyle name="Percent 86 16" xfId="5415"/>
    <cellStyle name="Percent 86 17" xfId="5416"/>
    <cellStyle name="Percent 86 18" xfId="5417"/>
    <cellStyle name="Percent 86 19" xfId="5418"/>
    <cellStyle name="Percent 86 2" xfId="1522"/>
    <cellStyle name="Percent 86 2 2" xfId="5419"/>
    <cellStyle name="Percent 86 20" xfId="5420"/>
    <cellStyle name="Percent 86 21" xfId="5421"/>
    <cellStyle name="Percent 86 22" xfId="5422"/>
    <cellStyle name="Percent 86 23" xfId="5423"/>
    <cellStyle name="Percent 86 24" xfId="5424"/>
    <cellStyle name="Percent 86 25" xfId="5425"/>
    <cellStyle name="Percent 86 26" xfId="5426"/>
    <cellStyle name="Percent 86 27" xfId="5427"/>
    <cellStyle name="Percent 86 28" xfId="5428"/>
    <cellStyle name="Percent 86 29" xfId="5429"/>
    <cellStyle name="Percent 86 3" xfId="1523"/>
    <cellStyle name="Percent 86 3 2" xfId="5430"/>
    <cellStyle name="Percent 86 30" xfId="5431"/>
    <cellStyle name="Percent 86 31" xfId="5432"/>
    <cellStyle name="Percent 86 32" xfId="5433"/>
    <cellStyle name="Percent 86 33" xfId="5434"/>
    <cellStyle name="Percent 86 34" xfId="5435"/>
    <cellStyle name="Percent 86 35" xfId="5436"/>
    <cellStyle name="Percent 86 36" xfId="5437"/>
    <cellStyle name="Percent 86 37" xfId="5438"/>
    <cellStyle name="Percent 86 4" xfId="1524"/>
    <cellStyle name="Percent 86 4 2" xfId="5439"/>
    <cellStyle name="Percent 86 5" xfId="1525"/>
    <cellStyle name="Percent 86 5 2" xfId="5440"/>
    <cellStyle name="Percent 86 6" xfId="1526"/>
    <cellStyle name="Percent 86 6 2" xfId="5441"/>
    <cellStyle name="Percent 86 7" xfId="1527"/>
    <cellStyle name="Percent 86 7 2" xfId="5442"/>
    <cellStyle name="Percent 86 8" xfId="1528"/>
    <cellStyle name="Percent 86 8 2" xfId="5443"/>
    <cellStyle name="Percent 86 9" xfId="1529"/>
    <cellStyle name="Percent 86 9 2" xfId="5444"/>
    <cellStyle name="Percent 87" xfId="1530"/>
    <cellStyle name="Percent 88" xfId="5445"/>
    <cellStyle name="Percent 88 2" xfId="5446"/>
    <cellStyle name="Percent 88 3" xfId="5447"/>
    <cellStyle name="Percent 89" xfId="5448"/>
    <cellStyle name="Percent 9" xfId="1531"/>
    <cellStyle name="Percent 9 2" xfId="1532"/>
    <cellStyle name="Percent 9 2 2" xfId="5449"/>
    <cellStyle name="Percent 9 3" xfId="5450"/>
    <cellStyle name="Percent 90" xfId="5451"/>
    <cellStyle name="Percent 91" xfId="5452"/>
    <cellStyle name="Percent 92" xfId="5453"/>
    <cellStyle name="Percent 93" xfId="5454"/>
    <cellStyle name="Percent 94" xfId="5455"/>
    <cellStyle name="Percent 95" xfId="5456"/>
    <cellStyle name="Percent 96" xfId="5457"/>
    <cellStyle name="Percent 97" xfId="5458"/>
    <cellStyle name="Percent 98" xfId="5459"/>
    <cellStyle name="Percent 99" xfId="5460"/>
    <cellStyle name="Red" xfId="1533"/>
    <cellStyle name="Red 2" xfId="5461"/>
    <cellStyle name="RevList" xfId="1534"/>
    <cellStyle name="Style 1" xfId="5462"/>
    <cellStyle name="Subtotal" xfId="1535"/>
    <cellStyle name="Subtotal 2" xfId="5463"/>
    <cellStyle name="Table_Border" xfId="5464"/>
    <cellStyle name="Text_SupperScript" xfId="5465"/>
    <cellStyle name="Title 10" xfId="1536"/>
    <cellStyle name="Title 10 2" xfId="5466"/>
    <cellStyle name="Title 10 3" xfId="5467"/>
    <cellStyle name="Title 11" xfId="1537"/>
    <cellStyle name="Title 11 2" xfId="5468"/>
    <cellStyle name="Title 11 3" xfId="5469"/>
    <cellStyle name="Title 12" xfId="1538"/>
    <cellStyle name="Title 12 2" xfId="5470"/>
    <cellStyle name="Title 12 3" xfId="5471"/>
    <cellStyle name="Title 13" xfId="1539"/>
    <cellStyle name="Title 13 2" xfId="5472"/>
    <cellStyle name="Title 13 3" xfId="5473"/>
    <cellStyle name="Title 14" xfId="1540"/>
    <cellStyle name="Title 14 2" xfId="5474"/>
    <cellStyle name="Title 14 3" xfId="5475"/>
    <cellStyle name="Title 15" xfId="1541"/>
    <cellStyle name="Title 15 2" xfId="5476"/>
    <cellStyle name="Title 15 3" xfId="5477"/>
    <cellStyle name="Title 16" xfId="1542"/>
    <cellStyle name="Title 16 2" xfId="5478"/>
    <cellStyle name="Title 16 3" xfId="5479"/>
    <cellStyle name="Title 17" xfId="1543"/>
    <cellStyle name="Title 17 2" xfId="5480"/>
    <cellStyle name="Title 17 3" xfId="5481"/>
    <cellStyle name="Title 18" xfId="1544"/>
    <cellStyle name="Title 18 2" xfId="5482"/>
    <cellStyle name="Title 18 3" xfId="5483"/>
    <cellStyle name="Title 19" xfId="1545"/>
    <cellStyle name="Title 19 2" xfId="5484"/>
    <cellStyle name="Title 19 3" xfId="5485"/>
    <cellStyle name="Title 2" xfId="1546"/>
    <cellStyle name="Title 2 2" xfId="5486"/>
    <cellStyle name="Title 2 3" xfId="5487"/>
    <cellStyle name="Title 20" xfId="1547"/>
    <cellStyle name="Title 20 2" xfId="5488"/>
    <cellStyle name="Title 20 3" xfId="5489"/>
    <cellStyle name="Title 21" xfId="1548"/>
    <cellStyle name="Title 21 2" xfId="5490"/>
    <cellStyle name="Title 21 3" xfId="5491"/>
    <cellStyle name="Title 22" xfId="1549"/>
    <cellStyle name="Title 22 2" xfId="5492"/>
    <cellStyle name="Title 22 3" xfId="5493"/>
    <cellStyle name="Title 23" xfId="1550"/>
    <cellStyle name="Title 23 2" xfId="5494"/>
    <cellStyle name="Title 23 3" xfId="5495"/>
    <cellStyle name="Title 24" xfId="1551"/>
    <cellStyle name="Title 24 2" xfId="5496"/>
    <cellStyle name="Title 24 3" xfId="5497"/>
    <cellStyle name="Title 25" xfId="1552"/>
    <cellStyle name="Title 25 2" xfId="5498"/>
    <cellStyle name="Title 25 3" xfId="5499"/>
    <cellStyle name="Title 26" xfId="1553"/>
    <cellStyle name="Title 26 2" xfId="5500"/>
    <cellStyle name="Title 26 3" xfId="5501"/>
    <cellStyle name="Title 27" xfId="1554"/>
    <cellStyle name="Title 27 2" xfId="5502"/>
    <cellStyle name="Title 27 3" xfId="5503"/>
    <cellStyle name="Title 28" xfId="1555"/>
    <cellStyle name="Title 28 2" xfId="5504"/>
    <cellStyle name="Title 28 3" xfId="5505"/>
    <cellStyle name="Title 29" xfId="1556"/>
    <cellStyle name="Title 29 2" xfId="5506"/>
    <cellStyle name="Title 29 3" xfId="5507"/>
    <cellStyle name="Title 3" xfId="1557"/>
    <cellStyle name="Title 3 2" xfId="5508"/>
    <cellStyle name="Title 3 3" xfId="5509"/>
    <cellStyle name="Title 30" xfId="1558"/>
    <cellStyle name="Title 30 2" xfId="5510"/>
    <cellStyle name="Title 30 3" xfId="5511"/>
    <cellStyle name="Title 31" xfId="1559"/>
    <cellStyle name="Title 31 2" xfId="5512"/>
    <cellStyle name="Title 31 3" xfId="5513"/>
    <cellStyle name="Title 32" xfId="5514"/>
    <cellStyle name="Title 4" xfId="1560"/>
    <cellStyle name="Title 4 2" xfId="5515"/>
    <cellStyle name="Title 4 3" xfId="5516"/>
    <cellStyle name="Title 5" xfId="1561"/>
    <cellStyle name="Title 5 2" xfId="5517"/>
    <cellStyle name="Title 5 3" xfId="5518"/>
    <cellStyle name="Title 6" xfId="1562"/>
    <cellStyle name="Title 6 2" xfId="5519"/>
    <cellStyle name="Title 6 3" xfId="5520"/>
    <cellStyle name="Title 7" xfId="1563"/>
    <cellStyle name="Title 7 2" xfId="5521"/>
    <cellStyle name="Title 7 3" xfId="5522"/>
    <cellStyle name="Title 8" xfId="1564"/>
    <cellStyle name="Title 8 2" xfId="5523"/>
    <cellStyle name="Title 8 3" xfId="5524"/>
    <cellStyle name="Title 9" xfId="1565"/>
    <cellStyle name="Title 9 2" xfId="5525"/>
    <cellStyle name="Title 9 3" xfId="5526"/>
    <cellStyle name="Total 10" xfId="1566"/>
    <cellStyle name="Total 10 2" xfId="5527"/>
    <cellStyle name="Total 10 3" xfId="5528"/>
    <cellStyle name="Total 11" xfId="1567"/>
    <cellStyle name="Total 11 2" xfId="5529"/>
    <cellStyle name="Total 11 3" xfId="5530"/>
    <cellStyle name="Total 12" xfId="1568"/>
    <cellStyle name="Total 12 2" xfId="5531"/>
    <cellStyle name="Total 12 3" xfId="5532"/>
    <cellStyle name="Total 13" xfId="1569"/>
    <cellStyle name="Total 13 2" xfId="5533"/>
    <cellStyle name="Total 13 3" xfId="5534"/>
    <cellStyle name="Total 14" xfId="1570"/>
    <cellStyle name="Total 14 2" xfId="5535"/>
    <cellStyle name="Total 14 3" xfId="5536"/>
    <cellStyle name="Total 15" xfId="1571"/>
    <cellStyle name="Total 15 2" xfId="5537"/>
    <cellStyle name="Total 15 3" xfId="5538"/>
    <cellStyle name="Total 16" xfId="1572"/>
    <cellStyle name="Total 16 2" xfId="5539"/>
    <cellStyle name="Total 16 3" xfId="5540"/>
    <cellStyle name="Total 17" xfId="1573"/>
    <cellStyle name="Total 17 2" xfId="5541"/>
    <cellStyle name="Total 17 3" xfId="5542"/>
    <cellStyle name="Total 18" xfId="1574"/>
    <cellStyle name="Total 18 2" xfId="5543"/>
    <cellStyle name="Total 18 3" xfId="5544"/>
    <cellStyle name="Total 19" xfId="1575"/>
    <cellStyle name="Total 19 2" xfId="5545"/>
    <cellStyle name="Total 19 3" xfId="5546"/>
    <cellStyle name="Total 2" xfId="1576"/>
    <cellStyle name="Total 2 2" xfId="5547"/>
    <cellStyle name="Total 2 3" xfId="5548"/>
    <cellStyle name="Total 20" xfId="1577"/>
    <cellStyle name="Total 20 2" xfId="5549"/>
    <cellStyle name="Total 20 3" xfId="5550"/>
    <cellStyle name="Total 21" xfId="1578"/>
    <cellStyle name="Total 21 2" xfId="5551"/>
    <cellStyle name="Total 21 3" xfId="5552"/>
    <cellStyle name="Total 22" xfId="1579"/>
    <cellStyle name="Total 22 2" xfId="5553"/>
    <cellStyle name="Total 22 3" xfId="5554"/>
    <cellStyle name="Total 23" xfId="1580"/>
    <cellStyle name="Total 23 2" xfId="5555"/>
    <cellStyle name="Total 23 3" xfId="5556"/>
    <cellStyle name="Total 24" xfId="1581"/>
    <cellStyle name="Total 24 2" xfId="5557"/>
    <cellStyle name="Total 24 3" xfId="5558"/>
    <cellStyle name="Total 25" xfId="1582"/>
    <cellStyle name="Total 25 2" xfId="5559"/>
    <cellStyle name="Total 25 3" xfId="5560"/>
    <cellStyle name="Total 26" xfId="1583"/>
    <cellStyle name="Total 26 2" xfId="5561"/>
    <cellStyle name="Total 26 3" xfId="5562"/>
    <cellStyle name="Total 27" xfId="1584"/>
    <cellStyle name="Total 27 2" xfId="5563"/>
    <cellStyle name="Total 27 3" xfId="5564"/>
    <cellStyle name="Total 28" xfId="1585"/>
    <cellStyle name="Total 28 2" xfId="5565"/>
    <cellStyle name="Total 28 3" xfId="5566"/>
    <cellStyle name="Total 29" xfId="1586"/>
    <cellStyle name="Total 29 2" xfId="5567"/>
    <cellStyle name="Total 29 3" xfId="5568"/>
    <cellStyle name="Total 3" xfId="1587"/>
    <cellStyle name="Total 3 2" xfId="5569"/>
    <cellStyle name="Total 3 3" xfId="5570"/>
    <cellStyle name="Total 30" xfId="1588"/>
    <cellStyle name="Total 30 2" xfId="5571"/>
    <cellStyle name="Total 30 3" xfId="5572"/>
    <cellStyle name="Total 31" xfId="1589"/>
    <cellStyle name="Total 31 2" xfId="5573"/>
    <cellStyle name="Total 31 3" xfId="5574"/>
    <cellStyle name="Total 32" xfId="5575"/>
    <cellStyle name="Total 4" xfId="1590"/>
    <cellStyle name="Total 4 2" xfId="5576"/>
    <cellStyle name="Total 4 3" xfId="5577"/>
    <cellStyle name="Total 5" xfId="1591"/>
    <cellStyle name="Total 5 2" xfId="5578"/>
    <cellStyle name="Total 5 3" xfId="5579"/>
    <cellStyle name="Total 6" xfId="1592"/>
    <cellStyle name="Total 6 2" xfId="5580"/>
    <cellStyle name="Total 6 3" xfId="5581"/>
    <cellStyle name="Total 7" xfId="1593"/>
    <cellStyle name="Total 7 2" xfId="5582"/>
    <cellStyle name="Total 7 3" xfId="5583"/>
    <cellStyle name="Total 8" xfId="1594"/>
    <cellStyle name="Total 8 2" xfId="5584"/>
    <cellStyle name="Total 8 3" xfId="5585"/>
    <cellStyle name="Total 9" xfId="1595"/>
    <cellStyle name="Total 9 2" xfId="5586"/>
    <cellStyle name="Total 9 3" xfId="5587"/>
    <cellStyle name="TXT_Thausand_Seprator" xfId="5588"/>
    <cellStyle name="Währung [0]_RESULTS" xfId="1596"/>
    <cellStyle name="Währung_RESULTS" xfId="1597"/>
    <cellStyle name="Warning Text 10" xfId="1598"/>
    <cellStyle name="Warning Text 10 2" xfId="5589"/>
    <cellStyle name="Warning Text 11" xfId="1599"/>
    <cellStyle name="Warning Text 11 2" xfId="5590"/>
    <cellStyle name="Warning Text 12" xfId="1600"/>
    <cellStyle name="Warning Text 12 2" xfId="5591"/>
    <cellStyle name="Warning Text 13" xfId="1601"/>
    <cellStyle name="Warning Text 13 2" xfId="5592"/>
    <cellStyle name="Warning Text 14" xfId="1602"/>
    <cellStyle name="Warning Text 14 2" xfId="5593"/>
    <cellStyle name="Warning Text 15" xfId="1603"/>
    <cellStyle name="Warning Text 15 2" xfId="5594"/>
    <cellStyle name="Warning Text 16" xfId="1604"/>
    <cellStyle name="Warning Text 16 2" xfId="5595"/>
    <cellStyle name="Warning Text 17" xfId="1605"/>
    <cellStyle name="Warning Text 17 2" xfId="5596"/>
    <cellStyle name="Warning Text 18" xfId="1606"/>
    <cellStyle name="Warning Text 18 2" xfId="5597"/>
    <cellStyle name="Warning Text 19" xfId="1607"/>
    <cellStyle name="Warning Text 19 2" xfId="5598"/>
    <cellStyle name="Warning Text 2" xfId="1608"/>
    <cellStyle name="Warning Text 2 2" xfId="5599"/>
    <cellStyle name="Warning Text 20" xfId="1609"/>
    <cellStyle name="Warning Text 20 2" xfId="5600"/>
    <cellStyle name="Warning Text 21" xfId="1610"/>
    <cellStyle name="Warning Text 21 2" xfId="5601"/>
    <cellStyle name="Warning Text 22" xfId="1611"/>
    <cellStyle name="Warning Text 22 2" xfId="5602"/>
    <cellStyle name="Warning Text 23" xfId="1612"/>
    <cellStyle name="Warning Text 23 2" xfId="5603"/>
    <cellStyle name="Warning Text 24" xfId="1613"/>
    <cellStyle name="Warning Text 24 2" xfId="5604"/>
    <cellStyle name="Warning Text 25" xfId="1614"/>
    <cellStyle name="Warning Text 25 2" xfId="5605"/>
    <cellStyle name="Warning Text 26" xfId="1615"/>
    <cellStyle name="Warning Text 26 2" xfId="5606"/>
    <cellStyle name="Warning Text 27" xfId="1616"/>
    <cellStyle name="Warning Text 27 2" xfId="5607"/>
    <cellStyle name="Warning Text 28" xfId="1617"/>
    <cellStyle name="Warning Text 28 2" xfId="5608"/>
    <cellStyle name="Warning Text 29" xfId="1618"/>
    <cellStyle name="Warning Text 29 2" xfId="5609"/>
    <cellStyle name="Warning Text 3" xfId="1619"/>
    <cellStyle name="Warning Text 3 2" xfId="5610"/>
    <cellStyle name="Warning Text 30" xfId="1620"/>
    <cellStyle name="Warning Text 30 2" xfId="5611"/>
    <cellStyle name="Warning Text 31" xfId="1621"/>
    <cellStyle name="Warning Text 31 2" xfId="5612"/>
    <cellStyle name="Warning Text 4" xfId="1622"/>
    <cellStyle name="Warning Text 4 2" xfId="5613"/>
    <cellStyle name="Warning Text 5" xfId="1623"/>
    <cellStyle name="Warning Text 5 2" xfId="5614"/>
    <cellStyle name="Warning Text 6" xfId="1624"/>
    <cellStyle name="Warning Text 6 2" xfId="5615"/>
    <cellStyle name="Warning Text 7" xfId="1625"/>
    <cellStyle name="Warning Text 7 2" xfId="5616"/>
    <cellStyle name="Warning Text 8" xfId="1626"/>
    <cellStyle name="Warning Text 8 2" xfId="5617"/>
    <cellStyle name="Warning Text 9" xfId="1627"/>
    <cellStyle name="Warning Text 9 2" xfId="5618"/>
    <cellStyle name="똿뗦먛귟 [0.00]_PRODUCT DETAIL Q1" xfId="1628"/>
    <cellStyle name="똿뗦먛귟_PRODUCT DETAIL Q1" xfId="1629"/>
    <cellStyle name="믅됞 [0.00]_PRODUCT DETAIL Q1" xfId="1630"/>
    <cellStyle name="믅됞_PRODUCT DETAIL Q1" xfId="1631"/>
    <cellStyle name="백분율_HOBONG" xfId="1632"/>
    <cellStyle name="뷭?_BOOKSHIP" xfId="1633"/>
    <cellStyle name="콤마 [0]_1202" xfId="1634"/>
    <cellStyle name="콤마_1202" xfId="1635"/>
    <cellStyle name="통화 [0]_1202" xfId="1636"/>
    <cellStyle name="통화_1202" xfId="1637"/>
    <cellStyle name="표준_(정보부문)월별인원계획" xfId="1638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Copy%20of%20Budget%20%2009-10%20Final%20%2019_02_09%20SPO%20on%20Gcpe/Bhavnagar/Ahmedabad_Approved_08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Civil/Final%20AC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nic.in/uwc/webmail/attach/Raw%20Material/Innovation%20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FA\JRM_New_Folder\UEE-NOV-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EFA\JRM_New_Folder\UEE-NOV-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AWP-09-10-after%20delhi-final\AWP-09-10-Table-MM-CALC\EFA\JRM_New_Folder\UEE-NOV-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ssa-final-files\Approved-AWPs\SSA-AWP2011-12\AWP&amp;B2011-12%20PAB%20Approved-Final\AWP-09-10-after%20delhi-final\AWP-09-10-Table-MM-CALC\EFA\JRM_New_Folder\UEE-NOV-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Oct-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-final-files\Approved-AWPs\SSA-AWP2011-12\AWP&amp;B2011-12%20PAB%20Approved-Final\MP%20State%20AWP_GOI%20TABLES%202011-12-Edcil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ssa-final-files\Approved-AWPs\SSA-AWP2011-12\AWP&amp;B2011-12%20PAB%20Approved-Final\MP%20State%20AWP_GOI%20TABLES%202011-12-Edcil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2016\SSA%20Guidelines\Annexures%20for%20Appraisals%202016-17\Users\Ram\Desktop\AWP&amp;B%202011-12\budge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y%20of%20Budget%20%2009-10%20Final%20%2019_02_09%20SPO%20on%20Gcpe\Bhavnagar\Ahmedabad_Approved_08-0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\Desktop\AWP&amp;B%202011-12\budgetor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eti\Downloads\Users\Ram\Desktop\AWP&amp;B%202011-12\budgetor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e4parkash\c\WINDOWS\Desktop\civilworks%20adcil%20team\My%20Documents\ESTLDLAB_R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WPB-2017-18-10-2-2017\AWP&amp;B-2017-18-31-1-2017-6.04p.m\Madhya%20Pradesh-2017-18-28-2-2017\Revised%20Costing-2017-18-Madhya%20Pradesh-1-3-2017\MP-SSA%20GOI%20%20Costing%20sheet%202017-18%20Final-2-3-2017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A%20approval\SSA%20approvals%202016-17-24-8-2016\SSA%20Approval%202016-17-7-11-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WPB-2017-18-10-2-2017\14th%20FC%20Additional%20Funds%20Allocat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WP&amp;B%202017-18\AWPB-2017-18\AWP&amp;B-2017-18\Gujarat-2017-18\Costing-2016-17-Gujarat\Gujarat%20Costing%20Sheet-2016-17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WPB-2017-18-10-2-2017\AWP&amp;B-2017-18-31-1-2017-6.04p.m\Assam-2017-18-20-2-2017-5.45%20p.m\Revised%20Costing-2017-18-Assam\Costing_sheet_2017-18_Assam%20-%20Modified%20-1722107-Edci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mita\Appraisal\Appraisal%202010-11\Mizoram\Proposal\Standart%20Table%20&amp;%20Costing%20-%20Mizoram\Amita\Gujarat\Copy%20of%20Budget%20%2009-10%20Final%20%2019_02_09%20SPO%20on%20Gcpe\Bhavnagar\Ahmedabad_Approved_08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ma\Appraisal\Appraisal%202014-15\Uttarakhand\Copy%20of%20Budget%20%2009-10%20Final%20%2019_02_09%20SPO%20on%20Gcpe\Bhavnagar\Ahmedabad_Approved_08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u\resu\EFA\JRM_New_Folder\UEE-NOV-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eti\Downloads\census2006\census2006\census2005\comat%20reports\SSA%20Districtwise%20Reason%20for%20Out%20of%20School%20(NEW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2016\SSA%20Guidelines\Annexures%20for%20Appraisals%202016-17\census2006\census2006\census2005\comat%20reports\SSA%20Districtwise%20Reason%20for%20Out%20of%20School%20(NEW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nsus2006\census2006\census2005\comat%20reports\SSA%20Districtwise%20Reason%20for%20Out%20of%20School%20(NEW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0\Annual%20Work%20Plan%20&amp;%20Budget%20SSA\AWP&amp;B%202015-16\Roma\Appraisal\Appraisal%202012-13\Goa%202012-13\post%20PAB\census2006\census2006\census2005\comat%20reports\SSA%20Districtwise%20Reason%20for%20Out%20of%20School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tegory__ACR_HM_Room"/>
      <sheetName val="Sheet2"/>
      <sheetName val="Category__ACR_HM_Room (2)"/>
      <sheetName val="Sheet3"/>
      <sheetName val="Sheet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MPUER_NO_AVAILABLE_ALL"/>
      <sheetName val="Urdu CAL"/>
      <sheetName val="Sheet2"/>
      <sheetName val="Sheet3"/>
      <sheetName val="11A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g-val"/>
      <sheetName val="DMR-1"/>
      <sheetName val="admn"/>
      <sheetName val="Prnti"/>
      <sheetName val="Lib"/>
      <sheetName val="npegel"/>
      <sheetName val="EGS"/>
      <sheetName val="AB"/>
      <sheetName val="shukl"/>
      <sheetName val="acad"/>
      <sheetName val="IED"/>
      <sheetName val="CW"/>
      <sheetName val="FS"/>
      <sheetName val="HS"/>
      <sheetName val="dmr-2-dmg"/>
      <sheetName val="fin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t"/>
      <sheetName val="SSA_BANGALORE"/>
      <sheetName val="SSA_MYSORE"/>
      <sheetName val="SCHB.LDLB"/>
      <sheetName val="Kgbv"/>
      <sheetName val="New Teachers"/>
    </sheetNames>
    <sheetDataSet>
      <sheetData sheetId="0">
        <row r="5">
          <cell r="B5" t="str">
            <v>fuekZ.k dk;Z dh fLFkfr % vDVwcj 2004 dh fLFkfr esa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5">
          <cell r="B5" t="str">
            <v>fuekZ.k dk;Z dh fLFkfr % vDVwcj 2004 dh fLFkfr esa</v>
          </cell>
        </row>
        <row r="7">
          <cell r="B7">
            <v>28</v>
          </cell>
          <cell r="C7" t="str">
            <v>fodkl[k.M lzksr dsUnz ¼ch-vkj-lh-½ Hkou</v>
          </cell>
          <cell r="R7">
            <v>28</v>
          </cell>
          <cell r="T7" t="str">
            <v>In complete</v>
          </cell>
        </row>
        <row r="8">
          <cell r="A8" t="str">
            <v>Øa-</v>
          </cell>
          <cell r="B8" t="str">
            <v>ftyk</v>
          </cell>
          <cell r="C8" t="str">
            <v>ch-vkj-lh- dh la[;k</v>
          </cell>
          <cell r="D8" t="str">
            <v>LFky p;u</v>
          </cell>
          <cell r="E8" t="str">
            <v>rduhdh Lohd`fr tkjh</v>
          </cell>
          <cell r="F8" t="str">
            <v>iz'kkldh; Lohd`fr tkjh</v>
          </cell>
          <cell r="G8" t="str">
            <v>fuekZ.k izkjaHk</v>
          </cell>
          <cell r="H8" t="str">
            <v>uho Lrj</v>
          </cell>
          <cell r="I8" t="str">
            <v>dqlhZ Lrj</v>
          </cell>
          <cell r="J8" t="str">
            <v>nhokj Lrj</v>
          </cell>
          <cell r="K8" t="str">
            <v>Nr Lrj</v>
          </cell>
          <cell r="L8" t="str">
            <v>Nr iw.kZ</v>
          </cell>
          <cell r="M8" t="str">
            <v>dk;Z iw.kZ</v>
          </cell>
          <cell r="N8" t="str">
            <v>fo|qrhd`r</v>
          </cell>
          <cell r="O8" t="str">
            <v>is;ty O;oLFkk</v>
          </cell>
          <cell r="P8" t="str">
            <v>lh-lh- tkjh</v>
          </cell>
          <cell r="Q8" t="str">
            <v>30 o"khZ; fLFkjrk izek.k i= tkjh</v>
          </cell>
          <cell r="R8" t="str">
            <v>BRC Check</v>
          </cell>
          <cell r="T8" t="str">
            <v>In complete</v>
          </cell>
        </row>
        <row r="9">
          <cell r="A9" t="str">
            <v>Dcode</v>
          </cell>
          <cell r="C9" t="str">
            <v xml:space="preserve">Block Resource Centre (BRC) Building </v>
          </cell>
          <cell r="R9" t="str">
            <v xml:space="preserve">(BRC) Building </v>
          </cell>
        </row>
        <row r="10">
          <cell r="B10" t="str">
            <v>District</v>
          </cell>
          <cell r="C10" t="str">
            <v>No.of BRC</v>
          </cell>
          <cell r="D10" t="str">
            <v>Site Selection</v>
          </cell>
          <cell r="E10" t="str">
            <v>Technical Sanction Issued</v>
          </cell>
          <cell r="F10" t="str">
            <v>Admin. Sanction Issued</v>
          </cell>
          <cell r="G10" t="str">
            <v>No. of BRC Started</v>
          </cell>
          <cell r="H10" t="str">
            <v>Fou.</v>
          </cell>
          <cell r="I10" t="str">
            <v>P.L.</v>
          </cell>
          <cell r="J10" t="str">
            <v>S.S.</v>
          </cell>
          <cell r="K10" t="str">
            <v>R.F.</v>
          </cell>
          <cell r="L10" t="str">
            <v>R. Comp</v>
          </cell>
          <cell r="M10" t="str">
            <v>Comp.</v>
          </cell>
          <cell r="N10" t="str">
            <v>No of BRC Electrified</v>
          </cell>
          <cell r="O10" t="str">
            <v>BRC with water supply</v>
          </cell>
          <cell r="P10" t="str">
            <v>Compl. Certificate (CC) issued</v>
          </cell>
          <cell r="Q10" t="str">
            <v>30 yr Stability certificate issued</v>
          </cell>
          <cell r="R10" t="str">
            <v>CHECK PLEASE</v>
          </cell>
        </row>
        <row r="11">
          <cell r="A11">
            <v>1</v>
          </cell>
          <cell r="B11" t="str">
            <v>cSrwy</v>
          </cell>
          <cell r="C11">
            <v>10</v>
          </cell>
          <cell r="D11">
            <v>10</v>
          </cell>
          <cell r="E11">
            <v>10</v>
          </cell>
          <cell r="F11">
            <v>10</v>
          </cell>
          <cell r="G11">
            <v>10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10</v>
          </cell>
          <cell r="N11">
            <v>10</v>
          </cell>
          <cell r="O11">
            <v>10</v>
          </cell>
          <cell r="P11">
            <v>10</v>
          </cell>
          <cell r="Q11">
            <v>10</v>
          </cell>
          <cell r="R11" t="str">
            <v>OK</v>
          </cell>
          <cell r="T11">
            <v>0</v>
          </cell>
        </row>
        <row r="12">
          <cell r="A12">
            <v>2</v>
          </cell>
          <cell r="B12" t="str">
            <v>jk;lsu</v>
          </cell>
          <cell r="C12">
            <v>7</v>
          </cell>
          <cell r="D12">
            <v>7</v>
          </cell>
          <cell r="E12">
            <v>7</v>
          </cell>
          <cell r="F12">
            <v>7</v>
          </cell>
          <cell r="G12">
            <v>7</v>
          </cell>
          <cell r="M12">
            <v>7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  <cell r="R12" t="str">
            <v>OK</v>
          </cell>
          <cell r="T12">
            <v>0</v>
          </cell>
        </row>
        <row r="13">
          <cell r="A13">
            <v>3</v>
          </cell>
          <cell r="B13" t="str">
            <v>jktx&lt;</v>
          </cell>
          <cell r="C13">
            <v>6</v>
          </cell>
          <cell r="D13">
            <v>0</v>
          </cell>
          <cell r="E13">
            <v>0</v>
          </cell>
          <cell r="F13">
            <v>0</v>
          </cell>
          <cell r="G13">
            <v>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6</v>
          </cell>
          <cell r="O13">
            <v>6</v>
          </cell>
          <cell r="P13">
            <v>6</v>
          </cell>
          <cell r="Q13">
            <v>6</v>
          </cell>
          <cell r="R13" t="str">
            <v>OK</v>
          </cell>
          <cell r="T13">
            <v>0</v>
          </cell>
        </row>
        <row r="14">
          <cell r="A14">
            <v>4</v>
          </cell>
          <cell r="B14" t="str">
            <v>lhgksj</v>
          </cell>
          <cell r="C14">
            <v>5</v>
          </cell>
          <cell r="D14">
            <v>5</v>
          </cell>
          <cell r="E14">
            <v>5</v>
          </cell>
          <cell r="F14">
            <v>5</v>
          </cell>
          <cell r="G14">
            <v>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5</v>
          </cell>
          <cell r="O14">
            <v>5</v>
          </cell>
          <cell r="P14">
            <v>5</v>
          </cell>
          <cell r="Q14">
            <v>5</v>
          </cell>
          <cell r="R14" t="str">
            <v>OK</v>
          </cell>
          <cell r="T14">
            <v>0</v>
          </cell>
        </row>
        <row r="15">
          <cell r="A15">
            <v>5</v>
          </cell>
          <cell r="B15" t="str">
            <v>xquk</v>
          </cell>
          <cell r="C15">
            <v>5</v>
          </cell>
          <cell r="D15">
            <v>5</v>
          </cell>
          <cell r="E15">
            <v>5</v>
          </cell>
          <cell r="F15">
            <v>5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  <cell r="N15">
            <v>5</v>
          </cell>
          <cell r="O15">
            <v>5</v>
          </cell>
          <cell r="P15">
            <v>5</v>
          </cell>
          <cell r="Q15">
            <v>0</v>
          </cell>
          <cell r="R15" t="str">
            <v>OK</v>
          </cell>
          <cell r="T15">
            <v>0</v>
          </cell>
        </row>
        <row r="16">
          <cell r="A16">
            <v>6</v>
          </cell>
          <cell r="B16" t="str">
            <v>/kkj</v>
          </cell>
          <cell r="C16">
            <v>13</v>
          </cell>
          <cell r="D16">
            <v>13</v>
          </cell>
          <cell r="E16">
            <v>13</v>
          </cell>
          <cell r="F16">
            <v>13</v>
          </cell>
          <cell r="G16">
            <v>13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13</v>
          </cell>
          <cell r="N16">
            <v>13</v>
          </cell>
          <cell r="O16">
            <v>13</v>
          </cell>
          <cell r="P16">
            <v>13</v>
          </cell>
          <cell r="Q16">
            <v>13</v>
          </cell>
          <cell r="R16" t="str">
            <v>OK</v>
          </cell>
          <cell r="T16">
            <v>0</v>
          </cell>
        </row>
        <row r="17">
          <cell r="A17">
            <v>7</v>
          </cell>
          <cell r="B17" t="str">
            <v>jhok</v>
          </cell>
          <cell r="C17">
            <v>9</v>
          </cell>
          <cell r="D17">
            <v>9</v>
          </cell>
          <cell r="E17">
            <v>9</v>
          </cell>
          <cell r="F17">
            <v>9</v>
          </cell>
          <cell r="G17">
            <v>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N17">
            <v>9</v>
          </cell>
          <cell r="O17">
            <v>9</v>
          </cell>
          <cell r="P17">
            <v>7</v>
          </cell>
          <cell r="Q17">
            <v>9</v>
          </cell>
          <cell r="R17" t="str">
            <v>OK</v>
          </cell>
          <cell r="T17">
            <v>0</v>
          </cell>
        </row>
        <row r="18">
          <cell r="A18">
            <v>8</v>
          </cell>
          <cell r="B18" t="str">
            <v>lruk</v>
          </cell>
          <cell r="C18">
            <v>8</v>
          </cell>
          <cell r="D18">
            <v>8</v>
          </cell>
          <cell r="E18">
            <v>8</v>
          </cell>
          <cell r="F18">
            <v>8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8</v>
          </cell>
          <cell r="O18">
            <v>8</v>
          </cell>
          <cell r="P18">
            <v>7</v>
          </cell>
          <cell r="Q18">
            <v>0</v>
          </cell>
          <cell r="R18" t="str">
            <v>OK</v>
          </cell>
          <cell r="T18">
            <v>0</v>
          </cell>
        </row>
        <row r="19">
          <cell r="A19">
            <v>9</v>
          </cell>
          <cell r="B19" t="str">
            <v>'kgMksy</v>
          </cell>
          <cell r="C19">
            <v>5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  <cell r="Q19">
            <v>5</v>
          </cell>
          <cell r="R19" t="str">
            <v>OK</v>
          </cell>
          <cell r="T19">
            <v>0</v>
          </cell>
        </row>
        <row r="20">
          <cell r="A20">
            <v>10</v>
          </cell>
          <cell r="B20" t="str">
            <v>mefj;k</v>
          </cell>
          <cell r="C20">
            <v>3</v>
          </cell>
          <cell r="D20">
            <v>3</v>
          </cell>
          <cell r="E20">
            <v>3</v>
          </cell>
          <cell r="F20">
            <v>3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</v>
          </cell>
          <cell r="N20">
            <v>3</v>
          </cell>
          <cell r="O20">
            <v>3</v>
          </cell>
          <cell r="P20">
            <v>3</v>
          </cell>
          <cell r="Q20">
            <v>3</v>
          </cell>
          <cell r="R20" t="str">
            <v>OK</v>
          </cell>
          <cell r="T20">
            <v>0</v>
          </cell>
        </row>
        <row r="21">
          <cell r="A21">
            <v>11</v>
          </cell>
          <cell r="B21" t="str">
            <v>lh/kh</v>
          </cell>
          <cell r="C21">
            <v>8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8</v>
          </cell>
          <cell r="O21">
            <v>8</v>
          </cell>
          <cell r="P21">
            <v>8</v>
          </cell>
          <cell r="Q21">
            <v>7</v>
          </cell>
          <cell r="R21" t="str">
            <v>OK</v>
          </cell>
          <cell r="T21">
            <v>0</v>
          </cell>
        </row>
        <row r="22">
          <cell r="A22">
            <v>12</v>
          </cell>
          <cell r="B22" t="str">
            <v>Nrrjiqj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8</v>
          </cell>
          <cell r="N22">
            <v>8</v>
          </cell>
          <cell r="O22">
            <v>8</v>
          </cell>
          <cell r="P22">
            <v>8</v>
          </cell>
          <cell r="Q22">
            <v>8</v>
          </cell>
          <cell r="R22" t="str">
            <v>OK</v>
          </cell>
          <cell r="T22">
            <v>0</v>
          </cell>
        </row>
        <row r="23">
          <cell r="A23">
            <v>13</v>
          </cell>
          <cell r="B23" t="str">
            <v>iUuk</v>
          </cell>
          <cell r="C23">
            <v>5</v>
          </cell>
          <cell r="D23">
            <v>5</v>
          </cell>
          <cell r="E23">
            <v>5</v>
          </cell>
          <cell r="F23">
            <v>5</v>
          </cell>
          <cell r="G23">
            <v>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</v>
          </cell>
          <cell r="N23">
            <v>5</v>
          </cell>
          <cell r="O23">
            <v>5</v>
          </cell>
          <cell r="P23">
            <v>5</v>
          </cell>
          <cell r="Q23">
            <v>5</v>
          </cell>
          <cell r="R23" t="str">
            <v>OK</v>
          </cell>
          <cell r="T23">
            <v>0</v>
          </cell>
        </row>
        <row r="24">
          <cell r="A24">
            <v>14</v>
          </cell>
          <cell r="B24" t="str">
            <v>Vhdex&lt;</v>
          </cell>
          <cell r="C24">
            <v>6</v>
          </cell>
          <cell r="D24">
            <v>6</v>
          </cell>
          <cell r="E24">
            <v>6</v>
          </cell>
          <cell r="F24">
            <v>6</v>
          </cell>
          <cell r="G24">
            <v>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</v>
          </cell>
          <cell r="N24">
            <v>6</v>
          </cell>
          <cell r="O24">
            <v>6</v>
          </cell>
          <cell r="P24">
            <v>6</v>
          </cell>
          <cell r="Q24">
            <v>6</v>
          </cell>
          <cell r="R24" t="str">
            <v>OK</v>
          </cell>
          <cell r="T24">
            <v>0</v>
          </cell>
        </row>
        <row r="25">
          <cell r="A25">
            <v>15</v>
          </cell>
          <cell r="B25" t="str">
            <v>eanlkSj</v>
          </cell>
          <cell r="C25">
            <v>5</v>
          </cell>
          <cell r="D25">
            <v>5</v>
          </cell>
          <cell r="E25">
            <v>5</v>
          </cell>
          <cell r="F25">
            <v>5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5</v>
          </cell>
          <cell r="N25">
            <v>5</v>
          </cell>
          <cell r="O25">
            <v>5</v>
          </cell>
          <cell r="P25">
            <v>5</v>
          </cell>
          <cell r="Q25">
            <v>5</v>
          </cell>
          <cell r="R25" t="str">
            <v>OK</v>
          </cell>
          <cell r="T25">
            <v>0</v>
          </cell>
        </row>
        <row r="26">
          <cell r="A26">
            <v>16</v>
          </cell>
          <cell r="B26" t="str">
            <v>uhep</v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3</v>
          </cell>
          <cell r="O26">
            <v>3</v>
          </cell>
          <cell r="P26">
            <v>3</v>
          </cell>
          <cell r="Q26">
            <v>3</v>
          </cell>
          <cell r="R26" t="str">
            <v>OK</v>
          </cell>
          <cell r="T26">
            <v>0</v>
          </cell>
        </row>
        <row r="27">
          <cell r="A27">
            <v>17</v>
          </cell>
          <cell r="B27" t="str">
            <v>jryke</v>
          </cell>
          <cell r="C27">
            <v>6</v>
          </cell>
          <cell r="D27">
            <v>6</v>
          </cell>
          <cell r="E27">
            <v>6</v>
          </cell>
          <cell r="F27">
            <v>6</v>
          </cell>
          <cell r="G27">
            <v>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</v>
          </cell>
          <cell r="N27">
            <v>6</v>
          </cell>
          <cell r="O27">
            <v>6</v>
          </cell>
          <cell r="P27">
            <v>6</v>
          </cell>
          <cell r="Q27">
            <v>6</v>
          </cell>
          <cell r="R27" t="str">
            <v>OK</v>
          </cell>
          <cell r="T27">
            <v>0</v>
          </cell>
        </row>
        <row r="28">
          <cell r="A28">
            <v>18</v>
          </cell>
          <cell r="B28" t="str">
            <v>fHk.M</v>
          </cell>
          <cell r="C28">
            <v>6</v>
          </cell>
          <cell r="D28">
            <v>6</v>
          </cell>
          <cell r="E28">
            <v>6</v>
          </cell>
          <cell r="F28">
            <v>6</v>
          </cell>
          <cell r="G28">
            <v>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6</v>
          </cell>
          <cell r="N28">
            <v>6</v>
          </cell>
          <cell r="O28">
            <v>6</v>
          </cell>
          <cell r="P28">
            <v>5</v>
          </cell>
          <cell r="Q28">
            <v>5</v>
          </cell>
          <cell r="R28" t="str">
            <v>OK</v>
          </cell>
          <cell r="T28">
            <v>0</v>
          </cell>
        </row>
        <row r="29">
          <cell r="A29">
            <v>19</v>
          </cell>
          <cell r="B29" t="str">
            <v>neksg</v>
          </cell>
          <cell r="C29">
            <v>7</v>
          </cell>
          <cell r="D29">
            <v>7</v>
          </cell>
          <cell r="E29">
            <v>7</v>
          </cell>
          <cell r="F29">
            <v>7</v>
          </cell>
          <cell r="G29">
            <v>7</v>
          </cell>
          <cell r="M29">
            <v>7</v>
          </cell>
          <cell r="N29">
            <v>7</v>
          </cell>
          <cell r="O29">
            <v>7</v>
          </cell>
          <cell r="R29" t="str">
            <v>OK</v>
          </cell>
          <cell r="T29">
            <v>0</v>
          </cell>
        </row>
        <row r="30">
          <cell r="A30">
            <v>20</v>
          </cell>
          <cell r="B30" t="str">
            <v>nfr;k</v>
          </cell>
          <cell r="C30">
            <v>3</v>
          </cell>
          <cell r="D30">
            <v>3</v>
          </cell>
          <cell r="E30">
            <v>3</v>
          </cell>
          <cell r="F30">
            <v>3</v>
          </cell>
          <cell r="G30">
            <v>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</v>
          </cell>
          <cell r="N30">
            <v>3</v>
          </cell>
          <cell r="O30">
            <v>3</v>
          </cell>
          <cell r="P30">
            <v>2</v>
          </cell>
          <cell r="Q30">
            <v>2</v>
          </cell>
          <cell r="R30" t="str">
            <v>OK</v>
          </cell>
          <cell r="T30">
            <v>0</v>
          </cell>
        </row>
        <row r="31">
          <cell r="A31">
            <v>21</v>
          </cell>
          <cell r="B31" t="str">
            <v>nsokl</v>
          </cell>
          <cell r="C31">
            <v>6</v>
          </cell>
          <cell r="D31">
            <v>6</v>
          </cell>
          <cell r="E31">
            <v>6</v>
          </cell>
          <cell r="F31">
            <v>6</v>
          </cell>
          <cell r="G31">
            <v>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6</v>
          </cell>
          <cell r="O31">
            <v>4</v>
          </cell>
          <cell r="P31">
            <v>5</v>
          </cell>
          <cell r="Q31">
            <v>5</v>
          </cell>
          <cell r="R31" t="str">
            <v>OK</v>
          </cell>
          <cell r="T31">
            <v>0</v>
          </cell>
        </row>
        <row r="32">
          <cell r="A32">
            <v>22</v>
          </cell>
          <cell r="B32" t="str">
            <v>&gt;kcqvk</v>
          </cell>
          <cell r="C32">
            <v>12</v>
          </cell>
          <cell r="D32">
            <v>12</v>
          </cell>
          <cell r="E32">
            <v>12</v>
          </cell>
          <cell r="F32">
            <v>12</v>
          </cell>
          <cell r="G32">
            <v>12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</v>
          </cell>
          <cell r="N32">
            <v>12</v>
          </cell>
          <cell r="O32">
            <v>12</v>
          </cell>
          <cell r="P32">
            <v>12</v>
          </cell>
          <cell r="Q32">
            <v>12</v>
          </cell>
          <cell r="R32" t="str">
            <v>OK</v>
          </cell>
          <cell r="T32">
            <v>0</v>
          </cell>
        </row>
        <row r="33">
          <cell r="A33">
            <v>23</v>
          </cell>
          <cell r="B33" t="str">
            <v>[k.Mok</v>
          </cell>
          <cell r="C33">
            <v>7</v>
          </cell>
          <cell r="D33">
            <v>7</v>
          </cell>
          <cell r="E33">
            <v>7</v>
          </cell>
          <cell r="F33">
            <v>7</v>
          </cell>
          <cell r="G33">
            <v>7</v>
          </cell>
          <cell r="M33">
            <v>7</v>
          </cell>
          <cell r="N33">
            <v>7</v>
          </cell>
          <cell r="O33">
            <v>7</v>
          </cell>
          <cell r="P33">
            <v>7</v>
          </cell>
          <cell r="Q33">
            <v>7</v>
          </cell>
          <cell r="R33" t="str">
            <v>OK</v>
          </cell>
          <cell r="T33">
            <v>0</v>
          </cell>
        </row>
        <row r="34">
          <cell r="A34">
            <v>24</v>
          </cell>
          <cell r="B34" t="str">
            <v>[kjxksu</v>
          </cell>
          <cell r="C34">
            <v>9</v>
          </cell>
          <cell r="D34">
            <v>9</v>
          </cell>
          <cell r="E34">
            <v>9</v>
          </cell>
          <cell r="F34">
            <v>9</v>
          </cell>
          <cell r="G34">
            <v>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</v>
          </cell>
          <cell r="N34">
            <v>9</v>
          </cell>
          <cell r="O34">
            <v>9</v>
          </cell>
          <cell r="P34">
            <v>9</v>
          </cell>
          <cell r="Q34">
            <v>9</v>
          </cell>
          <cell r="R34" t="str">
            <v>OK</v>
          </cell>
          <cell r="T34">
            <v>0</v>
          </cell>
        </row>
        <row r="35">
          <cell r="A35">
            <v>25</v>
          </cell>
          <cell r="B35" t="str">
            <v>cMokuh</v>
          </cell>
          <cell r="C35">
            <v>7</v>
          </cell>
          <cell r="D35">
            <v>7</v>
          </cell>
          <cell r="E35">
            <v>7</v>
          </cell>
          <cell r="F35">
            <v>7</v>
          </cell>
          <cell r="G35">
            <v>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</v>
          </cell>
          <cell r="N35">
            <v>7</v>
          </cell>
          <cell r="O35">
            <v>0</v>
          </cell>
          <cell r="P35">
            <v>7</v>
          </cell>
          <cell r="Q35">
            <v>7</v>
          </cell>
          <cell r="R35" t="str">
            <v>OK</v>
          </cell>
          <cell r="T35">
            <v>0</v>
          </cell>
        </row>
        <row r="36">
          <cell r="A36">
            <v>26</v>
          </cell>
          <cell r="B36" t="str">
            <v>eaMyk</v>
          </cell>
          <cell r="C36">
            <v>9</v>
          </cell>
          <cell r="D36">
            <v>9</v>
          </cell>
          <cell r="E36">
            <v>9</v>
          </cell>
          <cell r="F36">
            <v>9</v>
          </cell>
          <cell r="G36">
            <v>9</v>
          </cell>
          <cell r="M36">
            <v>9</v>
          </cell>
          <cell r="N36">
            <v>9</v>
          </cell>
          <cell r="O36">
            <v>9</v>
          </cell>
          <cell r="P36">
            <v>9</v>
          </cell>
          <cell r="Q36">
            <v>9</v>
          </cell>
          <cell r="R36" t="str">
            <v>OK</v>
          </cell>
          <cell r="T36">
            <v>0</v>
          </cell>
        </row>
        <row r="37">
          <cell r="A37">
            <v>27</v>
          </cell>
          <cell r="B37" t="str">
            <v>fM.MkSjh</v>
          </cell>
          <cell r="C37">
            <v>7</v>
          </cell>
          <cell r="D37">
            <v>7</v>
          </cell>
          <cell r="E37">
            <v>7</v>
          </cell>
          <cell r="F37">
            <v>7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</v>
          </cell>
          <cell r="N37">
            <v>7</v>
          </cell>
          <cell r="O37">
            <v>5</v>
          </cell>
          <cell r="P37">
            <v>7</v>
          </cell>
          <cell r="Q37">
            <v>7</v>
          </cell>
          <cell r="R37" t="str">
            <v>OK</v>
          </cell>
          <cell r="T37">
            <v>0</v>
          </cell>
        </row>
        <row r="38">
          <cell r="A38">
            <v>28</v>
          </cell>
          <cell r="B38" t="str">
            <v>eqjSuk</v>
          </cell>
          <cell r="C38">
            <v>7</v>
          </cell>
          <cell r="D38">
            <v>7</v>
          </cell>
          <cell r="E38">
            <v>7</v>
          </cell>
          <cell r="F38">
            <v>7</v>
          </cell>
          <cell r="G38">
            <v>7</v>
          </cell>
          <cell r="M38">
            <v>7</v>
          </cell>
          <cell r="N38">
            <v>7</v>
          </cell>
          <cell r="O38">
            <v>7</v>
          </cell>
          <cell r="P38">
            <v>7</v>
          </cell>
          <cell r="Q38">
            <v>7</v>
          </cell>
          <cell r="R38" t="str">
            <v>OK</v>
          </cell>
          <cell r="T38">
            <v>0</v>
          </cell>
        </row>
        <row r="39">
          <cell r="A39">
            <v>29</v>
          </cell>
          <cell r="B39" t="str">
            <v>';ksiqj</v>
          </cell>
          <cell r="C39">
            <v>3</v>
          </cell>
          <cell r="D39">
            <v>3</v>
          </cell>
          <cell r="E39">
            <v>3</v>
          </cell>
          <cell r="F39">
            <v>3</v>
          </cell>
          <cell r="G39">
            <v>3</v>
          </cell>
          <cell r="M39">
            <v>3</v>
          </cell>
          <cell r="N39">
            <v>3</v>
          </cell>
          <cell r="O39">
            <v>3</v>
          </cell>
          <cell r="P39">
            <v>3</v>
          </cell>
          <cell r="R39" t="str">
            <v>OK</v>
          </cell>
          <cell r="T39">
            <v>0</v>
          </cell>
        </row>
        <row r="40">
          <cell r="A40">
            <v>30</v>
          </cell>
          <cell r="B40" t="str">
            <v>flouh</v>
          </cell>
          <cell r="C40">
            <v>8</v>
          </cell>
          <cell r="D40">
            <v>8</v>
          </cell>
          <cell r="E40">
            <v>8</v>
          </cell>
          <cell r="F40">
            <v>8</v>
          </cell>
          <cell r="G40">
            <v>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</v>
          </cell>
          <cell r="N40">
            <v>8</v>
          </cell>
          <cell r="O40">
            <v>7</v>
          </cell>
          <cell r="P40">
            <v>8</v>
          </cell>
          <cell r="Q40">
            <v>8</v>
          </cell>
          <cell r="R40" t="str">
            <v>OK</v>
          </cell>
          <cell r="T40">
            <v>0</v>
          </cell>
        </row>
        <row r="41">
          <cell r="A41">
            <v>31</v>
          </cell>
          <cell r="B41" t="str">
            <v>'kktkiqj</v>
          </cell>
          <cell r="C41">
            <v>8</v>
          </cell>
          <cell r="D41">
            <v>8</v>
          </cell>
          <cell r="E41">
            <v>8</v>
          </cell>
          <cell r="F41">
            <v>8</v>
          </cell>
          <cell r="G41">
            <v>8</v>
          </cell>
          <cell r="M41">
            <v>8</v>
          </cell>
          <cell r="N41">
            <v>8</v>
          </cell>
          <cell r="O41">
            <v>8</v>
          </cell>
          <cell r="P41">
            <v>8</v>
          </cell>
          <cell r="Q41">
            <v>8</v>
          </cell>
          <cell r="R41" t="str">
            <v>OK</v>
          </cell>
          <cell r="T41">
            <v>0</v>
          </cell>
        </row>
        <row r="42">
          <cell r="A42">
            <v>32</v>
          </cell>
          <cell r="B42" t="str">
            <v>f'koiqjh</v>
          </cell>
          <cell r="C42">
            <v>8</v>
          </cell>
          <cell r="D42">
            <v>8</v>
          </cell>
          <cell r="E42">
            <v>8</v>
          </cell>
          <cell r="F42">
            <v>8</v>
          </cell>
          <cell r="G42">
            <v>8</v>
          </cell>
          <cell r="M42">
            <v>8</v>
          </cell>
          <cell r="N42">
            <v>8</v>
          </cell>
          <cell r="O42">
            <v>8</v>
          </cell>
          <cell r="P42">
            <v>8</v>
          </cell>
          <cell r="Q42">
            <v>8</v>
          </cell>
          <cell r="R42" t="str">
            <v>OK</v>
          </cell>
          <cell r="T42">
            <v>0</v>
          </cell>
        </row>
        <row r="43">
          <cell r="A43">
            <v>33</v>
          </cell>
          <cell r="B43" t="str">
            <v>fofn'kk</v>
          </cell>
          <cell r="C43">
            <v>7</v>
          </cell>
          <cell r="D43">
            <v>7</v>
          </cell>
          <cell r="E43">
            <v>7</v>
          </cell>
          <cell r="F43">
            <v>7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7</v>
          </cell>
          <cell r="R43" t="str">
            <v>OK</v>
          </cell>
          <cell r="T43">
            <v>0</v>
          </cell>
        </row>
        <row r="44">
          <cell r="A44">
            <v>34</v>
          </cell>
          <cell r="B44" t="str">
            <v>ckyk?kkV</v>
          </cell>
          <cell r="C44">
            <v>10</v>
          </cell>
          <cell r="D44">
            <v>10</v>
          </cell>
          <cell r="E44">
            <v>10</v>
          </cell>
          <cell r="F44">
            <v>10</v>
          </cell>
          <cell r="G44">
            <v>10</v>
          </cell>
          <cell r="H44">
            <v>0</v>
          </cell>
          <cell r="I44">
            <v>0</v>
          </cell>
          <cell r="J44">
            <v>1</v>
          </cell>
          <cell r="K44">
            <v>6</v>
          </cell>
          <cell r="L44">
            <v>1</v>
          </cell>
          <cell r="M44">
            <v>2</v>
          </cell>
          <cell r="N44">
            <v>1</v>
          </cell>
          <cell r="O44">
            <v>10</v>
          </cell>
          <cell r="P44">
            <v>1</v>
          </cell>
          <cell r="Q44">
            <v>1</v>
          </cell>
          <cell r="R44" t="str">
            <v>OK</v>
          </cell>
          <cell r="T44">
            <v>8</v>
          </cell>
        </row>
        <row r="45">
          <cell r="A45">
            <v>35</v>
          </cell>
          <cell r="B45" t="str">
            <v>Xokfy;j</v>
          </cell>
          <cell r="C45">
            <v>5</v>
          </cell>
          <cell r="D45">
            <v>4</v>
          </cell>
          <cell r="E45">
            <v>5</v>
          </cell>
          <cell r="F45">
            <v>5</v>
          </cell>
          <cell r="G45">
            <v>4</v>
          </cell>
          <cell r="K45">
            <v>2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R45" t="str">
            <v>OK</v>
          </cell>
          <cell r="T45">
            <v>4</v>
          </cell>
        </row>
        <row r="46">
          <cell r="A46">
            <v>36</v>
          </cell>
          <cell r="B46" t="str">
            <v>Hkksiky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I46">
            <v>1</v>
          </cell>
          <cell r="K46">
            <v>1</v>
          </cell>
          <cell r="R46" t="str">
            <v>OK</v>
          </cell>
          <cell r="T46">
            <v>2</v>
          </cell>
        </row>
        <row r="47">
          <cell r="A47">
            <v>37</v>
          </cell>
          <cell r="B47" t="str">
            <v>ujflagiqj</v>
          </cell>
          <cell r="C47">
            <v>6</v>
          </cell>
          <cell r="D47">
            <v>6</v>
          </cell>
          <cell r="E47">
            <v>6</v>
          </cell>
          <cell r="F47">
            <v>6</v>
          </cell>
          <cell r="G47">
            <v>6</v>
          </cell>
          <cell r="H47">
            <v>0</v>
          </cell>
          <cell r="I47">
            <v>1</v>
          </cell>
          <cell r="J47">
            <v>1</v>
          </cell>
          <cell r="K47">
            <v>2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 t="str">
            <v>OK</v>
          </cell>
          <cell r="T47">
            <v>6</v>
          </cell>
        </row>
        <row r="48">
          <cell r="A48">
            <v>38</v>
          </cell>
          <cell r="B48" t="str">
            <v>gks'kaxkckn</v>
          </cell>
          <cell r="C48">
            <v>7</v>
          </cell>
          <cell r="D48">
            <v>7</v>
          </cell>
          <cell r="E48">
            <v>7</v>
          </cell>
          <cell r="F48">
            <v>7</v>
          </cell>
          <cell r="G48">
            <v>7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</v>
          </cell>
          <cell r="N48">
            <v>0</v>
          </cell>
          <cell r="O48">
            <v>7</v>
          </cell>
          <cell r="P48">
            <v>4</v>
          </cell>
          <cell r="Q48">
            <v>0</v>
          </cell>
          <cell r="R48" t="str">
            <v>OK</v>
          </cell>
          <cell r="T48">
            <v>0</v>
          </cell>
        </row>
        <row r="49">
          <cell r="A49">
            <v>39</v>
          </cell>
          <cell r="B49" t="str">
            <v>gjnk</v>
          </cell>
          <cell r="C49">
            <v>3</v>
          </cell>
          <cell r="D49">
            <v>3</v>
          </cell>
          <cell r="E49">
            <v>3</v>
          </cell>
          <cell r="F49">
            <v>3</v>
          </cell>
          <cell r="G49">
            <v>3</v>
          </cell>
          <cell r="M49">
            <v>3</v>
          </cell>
          <cell r="N49">
            <v>3</v>
          </cell>
          <cell r="O49">
            <v>3</v>
          </cell>
          <cell r="R49" t="str">
            <v>OK</v>
          </cell>
          <cell r="T49">
            <v>0</v>
          </cell>
        </row>
        <row r="50">
          <cell r="A50">
            <v>40</v>
          </cell>
          <cell r="B50" t="str">
            <v>bUnkSj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0</v>
          </cell>
          <cell r="I50">
            <v>0</v>
          </cell>
          <cell r="J50">
            <v>0</v>
          </cell>
          <cell r="K50">
            <v>4</v>
          </cell>
          <cell r="L50">
            <v>0</v>
          </cell>
          <cell r="M50">
            <v>0</v>
          </cell>
          <cell r="N50">
            <v>0</v>
          </cell>
          <cell r="O50">
            <v>3</v>
          </cell>
          <cell r="P50">
            <v>0</v>
          </cell>
          <cell r="Q50">
            <v>0</v>
          </cell>
          <cell r="R50" t="str">
            <v>OK</v>
          </cell>
          <cell r="T50">
            <v>4</v>
          </cell>
        </row>
        <row r="51">
          <cell r="A51">
            <v>41</v>
          </cell>
          <cell r="B51" t="str">
            <v>fNanokMk</v>
          </cell>
          <cell r="C51">
            <v>11</v>
          </cell>
          <cell r="D51">
            <v>11</v>
          </cell>
          <cell r="E51">
            <v>11</v>
          </cell>
          <cell r="F51">
            <v>11</v>
          </cell>
          <cell r="G51">
            <v>11</v>
          </cell>
          <cell r="L51">
            <v>2</v>
          </cell>
          <cell r="M51">
            <v>9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 t="str">
            <v>OK</v>
          </cell>
          <cell r="T51">
            <v>2</v>
          </cell>
        </row>
        <row r="52">
          <cell r="A52">
            <v>42</v>
          </cell>
          <cell r="B52" t="str">
            <v>mTtSu</v>
          </cell>
          <cell r="C52">
            <v>6</v>
          </cell>
          <cell r="D52">
            <v>6</v>
          </cell>
          <cell r="G52">
            <v>0</v>
          </cell>
          <cell r="R52" t="str">
            <v>OK</v>
          </cell>
          <cell r="T52">
            <v>6</v>
          </cell>
        </row>
        <row r="53">
          <cell r="A53">
            <v>43</v>
          </cell>
          <cell r="B53" t="str">
            <v>tcyiqj</v>
          </cell>
          <cell r="C53">
            <v>7</v>
          </cell>
          <cell r="D53">
            <v>7</v>
          </cell>
          <cell r="E53">
            <v>7</v>
          </cell>
          <cell r="F53">
            <v>7</v>
          </cell>
          <cell r="G53">
            <v>7</v>
          </cell>
          <cell r="H53">
            <v>0</v>
          </cell>
          <cell r="I53">
            <v>0</v>
          </cell>
          <cell r="J53">
            <v>0</v>
          </cell>
          <cell r="K53">
            <v>2</v>
          </cell>
          <cell r="L53">
            <v>3</v>
          </cell>
          <cell r="M53">
            <v>2</v>
          </cell>
          <cell r="N53">
            <v>2</v>
          </cell>
          <cell r="Q53">
            <v>0</v>
          </cell>
          <cell r="R53" t="str">
            <v>OK</v>
          </cell>
          <cell r="T53">
            <v>5</v>
          </cell>
        </row>
        <row r="54">
          <cell r="A54">
            <v>44</v>
          </cell>
          <cell r="B54" t="str">
            <v>dVuh</v>
          </cell>
          <cell r="C54">
            <v>6</v>
          </cell>
          <cell r="D54">
            <v>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OK</v>
          </cell>
          <cell r="T54">
            <v>6</v>
          </cell>
        </row>
        <row r="55">
          <cell r="A55">
            <v>45</v>
          </cell>
          <cell r="B55" t="str">
            <v>lkxj</v>
          </cell>
          <cell r="C55">
            <v>11</v>
          </cell>
          <cell r="D55">
            <v>11</v>
          </cell>
          <cell r="E55">
            <v>11</v>
          </cell>
          <cell r="F55">
            <v>11</v>
          </cell>
          <cell r="G55">
            <v>11</v>
          </cell>
          <cell r="H55">
            <v>0</v>
          </cell>
          <cell r="I55">
            <v>0</v>
          </cell>
          <cell r="J55">
            <v>0</v>
          </cell>
          <cell r="K55">
            <v>1</v>
          </cell>
          <cell r="L55">
            <v>0</v>
          </cell>
          <cell r="M55">
            <v>10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  <cell r="R55" t="str">
            <v>OK</v>
          </cell>
          <cell r="T55">
            <v>1</v>
          </cell>
        </row>
        <row r="56">
          <cell r="A56">
            <v>46</v>
          </cell>
          <cell r="B56" t="str">
            <v>v'kksd uxj</v>
          </cell>
          <cell r="C56">
            <v>4</v>
          </cell>
          <cell r="D56">
            <v>4</v>
          </cell>
          <cell r="E56">
            <v>4</v>
          </cell>
          <cell r="F56">
            <v>4</v>
          </cell>
          <cell r="G56">
            <v>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4</v>
          </cell>
          <cell r="O56">
            <v>4</v>
          </cell>
          <cell r="P56">
            <v>0</v>
          </cell>
          <cell r="Q56">
            <v>0</v>
          </cell>
          <cell r="R56" t="str">
            <v>OK</v>
          </cell>
          <cell r="T56">
            <v>0</v>
          </cell>
        </row>
        <row r="57">
          <cell r="A57">
            <v>47</v>
          </cell>
          <cell r="B57" t="str">
            <v>vuwiiqj</v>
          </cell>
          <cell r="C57">
            <v>4</v>
          </cell>
          <cell r="D57">
            <v>4</v>
          </cell>
          <cell r="E57">
            <v>4</v>
          </cell>
          <cell r="F57">
            <v>4</v>
          </cell>
          <cell r="G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 t="str">
            <v>OK</v>
          </cell>
          <cell r="T57">
            <v>0</v>
          </cell>
        </row>
        <row r="58">
          <cell r="A58">
            <v>48</v>
          </cell>
          <cell r="B58" t="str">
            <v>cqjgkuqiqj</v>
          </cell>
          <cell r="C58">
            <v>2</v>
          </cell>
          <cell r="D58">
            <v>2</v>
          </cell>
          <cell r="E58">
            <v>2</v>
          </cell>
          <cell r="F58">
            <v>2</v>
          </cell>
          <cell r="G58">
            <v>2</v>
          </cell>
          <cell r="M58">
            <v>2</v>
          </cell>
          <cell r="N58">
            <v>2</v>
          </cell>
          <cell r="O58">
            <v>2</v>
          </cell>
          <cell r="P58">
            <v>2</v>
          </cell>
          <cell r="Q58">
            <v>2</v>
          </cell>
          <cell r="R58" t="str">
            <v>OK</v>
          </cell>
          <cell r="T58">
            <v>0</v>
          </cell>
        </row>
        <row r="59">
          <cell r="B59" t="str">
            <v>;ksx e/;izns'k</v>
          </cell>
          <cell r="C59">
            <v>314</v>
          </cell>
          <cell r="D59">
            <v>307</v>
          </cell>
          <cell r="E59">
            <v>296</v>
          </cell>
          <cell r="F59">
            <v>296</v>
          </cell>
          <cell r="G59">
            <v>301</v>
          </cell>
          <cell r="H59">
            <v>0</v>
          </cell>
          <cell r="I59">
            <v>2</v>
          </cell>
          <cell r="J59">
            <v>2</v>
          </cell>
          <cell r="K59">
            <v>18</v>
          </cell>
          <cell r="L59">
            <v>9</v>
          </cell>
          <cell r="M59">
            <v>270</v>
          </cell>
          <cell r="N59">
            <v>253</v>
          </cell>
          <cell r="O59">
            <v>256</v>
          </cell>
          <cell r="P59">
            <v>222</v>
          </cell>
          <cell r="Q59">
            <v>199</v>
          </cell>
          <cell r="R59" t="str">
            <v>OK</v>
          </cell>
          <cell r="T59">
            <v>44</v>
          </cell>
        </row>
        <row r="60">
          <cell r="B60" t="str">
            <v xml:space="preserve">Note:  SSA (AWP 2002-03 spill over) Plan 5061.61 lakh approved for 12 Non DPEP districts (BRC Buildings) 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ic-Table-1"/>
      <sheetName val="school-Table-1_2"/>
      <sheetName val="-indicator-Table 2 "/>
      <sheetName val="pop-enr-oos-prim-Table-3 "/>
      <sheetName val="pop-enr-oos-mid-Table-3 _2"/>
      <sheetName val="oos-reason-Table-3.1"/>
      <sheetName val="access-P-Table-4"/>
      <sheetName val="Access-Mid-Table-4_2"/>
      <sheetName val="sc-st-vill-Table-5"/>
      <sheetName val="STR-Table-6"/>
      <sheetName val="egs-up-Table-7"/>
      <sheetName val="Res-Sch-Table-9 "/>
      <sheetName val="Transport-fac-Table8.1"/>
      <sheetName val="RTE-tch-Prim-Table-10"/>
      <sheetName val="RTE-tch-Prim Table-10_2"/>
      <sheetName val="RTE-UP-TCH-tab11"/>
      <sheetName val="brc-crc-manpwr-Table-12"/>
      <sheetName val="brc-crc-furni-Table-13"/>
      <sheetName val="integ-Table-14"/>
      <sheetName val="school-Table-15"/>
      <sheetName val="sch-GirlsTable-15_2"/>
      <sheetName val="madrsa-Table-15_2_2"/>
      <sheetName val="sanskrt-Table-15_2_2_2"/>
      <sheetName val="Enr-(P)Table16"/>
      <sheetName val="Enr-mid-Table16_2"/>
      <sheetName val="uni-st-Table17"/>
      <sheetName val="uni-ssa-Table17_2"/>
      <sheetName val="TCH-Table18"/>
      <sheetName val="trg-Table-19"/>
      <sheetName val="npegel-Table20"/>
      <sheetName val="kgbv-Table21"/>
      <sheetName val="cwsn-Table22"/>
      <sheetName val="CAL-Table-23"/>
      <sheetName val="cw-addl-Table24.1"/>
      <sheetName val="cw-dw-toilet-Table25"/>
      <sheetName val="furni-Table-26"/>
      <sheetName val="m-grant-Table-27"/>
      <sheetName val="Fin-tab-28"/>
      <sheetName val="Fin-Table 29"/>
      <sheetName val="Fin-Table-30"/>
      <sheetName val="Fin-Table-31"/>
      <sheetName val="Fin-tab-32"/>
      <sheetName val="free-textbooks-costing"/>
      <sheetName val="TCH-grant-costing"/>
      <sheetName val="sch-grant-cost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/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  <sheetName val="28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istrictwise awppb"/>
      <sheetName val="28"/>
    </sheetNames>
    <sheetDataSet>
      <sheetData sheetId="0" refreshError="1">
        <row r="1">
          <cell r="C1" t="str">
            <v xml:space="preserve">DISBURSEMENT REPORT </v>
          </cell>
        </row>
        <row r="3">
          <cell r="C3" t="str">
            <v xml:space="preserve">DISBURSEMENT DONE BY EACH DISTRICT &amp; MUNICIPAL CORPORATION AGAINST EACH GRANT HEAD </v>
          </cell>
        </row>
        <row r="5">
          <cell r="C5" t="str">
            <v xml:space="preserve">THE MONTH FROM July 2006   </v>
          </cell>
          <cell r="I5" t="str">
            <v>Rs. in lacs</v>
          </cell>
        </row>
        <row r="8">
          <cell r="B8" t="str">
            <v>CODES</v>
          </cell>
          <cell r="C8" t="str">
            <v>GRANT HEADS</v>
          </cell>
          <cell r="D8" t="str">
            <v>AHMEDABAD</v>
          </cell>
          <cell r="E8" t="str">
            <v>MEHSANA</v>
          </cell>
          <cell r="F8" t="str">
            <v>PATAN</v>
          </cell>
          <cell r="G8" t="str">
            <v>RAJKOT</v>
          </cell>
          <cell r="H8" t="str">
            <v>SURAT</v>
          </cell>
          <cell r="I8" t="str">
            <v>NAVSARI</v>
          </cell>
          <cell r="J8" t="str">
            <v>VADODARA</v>
          </cell>
          <cell r="K8" t="str">
            <v>ANAND</v>
          </cell>
          <cell r="L8" t="str">
            <v>KHEDA</v>
          </cell>
          <cell r="M8" t="str">
            <v>AMRELI</v>
          </cell>
          <cell r="N8" t="str">
            <v>VALSAD</v>
          </cell>
          <cell r="O8" t="str">
            <v>BHARUCH</v>
          </cell>
          <cell r="P8" t="str">
            <v>G`NAGAR</v>
          </cell>
          <cell r="Q8" t="str">
            <v>NARMADA</v>
          </cell>
          <cell r="R8" t="str">
            <v>BHAVNAGAR</v>
          </cell>
          <cell r="S8" t="str">
            <v>BANASKANTHA</v>
          </cell>
          <cell r="T8" t="str">
            <v>SABARKANTHA</v>
          </cell>
          <cell r="U8" t="str">
            <v>JAMNAGAR</v>
          </cell>
          <cell r="V8" t="str">
            <v>JUNAGADH</v>
          </cell>
          <cell r="W8" t="str">
            <v>KUTCH</v>
          </cell>
          <cell r="X8" t="str">
            <v>S'NAGAR</v>
          </cell>
          <cell r="Y8" t="str">
            <v>PANCHMAHAL</v>
          </cell>
          <cell r="Z8" t="str">
            <v>DAHOD</v>
          </cell>
          <cell r="AA8" t="str">
            <v>PORBANDAR</v>
          </cell>
          <cell r="AB8" t="str">
            <v>DANG</v>
          </cell>
          <cell r="AC8" t="str">
            <v>MC AHMEDABAD</v>
          </cell>
          <cell r="AD8" t="str">
            <v>MC RAJKOT</v>
          </cell>
          <cell r="AE8" t="str">
            <v>MC VADODARA</v>
          </cell>
          <cell r="AF8" t="str">
            <v>MC SURAT</v>
          </cell>
          <cell r="AG8" t="str">
            <v>S P O</v>
          </cell>
          <cell r="AH8" t="str">
            <v>TOTAL</v>
          </cell>
        </row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  <cell r="P10">
            <v>13</v>
          </cell>
          <cell r="Q10">
            <v>14</v>
          </cell>
          <cell r="R10">
            <v>15</v>
          </cell>
          <cell r="S10">
            <v>16</v>
          </cell>
          <cell r="T10">
            <v>17</v>
          </cell>
          <cell r="U10">
            <v>18</v>
          </cell>
          <cell r="V10">
            <v>19</v>
          </cell>
          <cell r="W10">
            <v>20</v>
          </cell>
          <cell r="X10">
            <v>21</v>
          </cell>
          <cell r="Y10">
            <v>22</v>
          </cell>
          <cell r="Z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  <cell r="AG10">
            <v>30</v>
          </cell>
        </row>
        <row r="12">
          <cell r="A12" t="str">
            <v>A</v>
          </cell>
          <cell r="B12" t="str">
            <v>NEW SCHOOL</v>
          </cell>
        </row>
        <row r="14">
          <cell r="B14">
            <v>0.01</v>
          </cell>
          <cell r="C14" t="str">
            <v>New Primary School</v>
          </cell>
          <cell r="AH14">
            <v>0</v>
          </cell>
        </row>
        <row r="15">
          <cell r="B15">
            <v>0.02</v>
          </cell>
          <cell r="C15" t="str">
            <v>New Upper Primary School</v>
          </cell>
          <cell r="AH15">
            <v>0</v>
          </cell>
        </row>
        <row r="17">
          <cell r="C17" t="str">
            <v>SUB TOTAL of 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9">
          <cell r="A19" t="str">
            <v>B</v>
          </cell>
          <cell r="B19" t="str">
            <v>BLOCK RESOURCE CENTRE</v>
          </cell>
        </row>
        <row r="21">
          <cell r="B21">
            <v>1.01</v>
          </cell>
          <cell r="C21" t="str">
            <v>Salary for BRC</v>
          </cell>
          <cell r="D21">
            <v>11.88</v>
          </cell>
          <cell r="E21">
            <v>9.7200000000000006</v>
          </cell>
          <cell r="F21">
            <v>7.56</v>
          </cell>
          <cell r="G21">
            <v>15.12</v>
          </cell>
          <cell r="H21">
            <v>15.12</v>
          </cell>
          <cell r="I21">
            <v>5.4</v>
          </cell>
          <cell r="J21">
            <v>12.96</v>
          </cell>
          <cell r="K21">
            <v>8.64</v>
          </cell>
          <cell r="L21">
            <v>10.8</v>
          </cell>
          <cell r="M21">
            <v>11.88</v>
          </cell>
          <cell r="N21">
            <v>5.4</v>
          </cell>
          <cell r="O21">
            <v>8.64</v>
          </cell>
          <cell r="P21">
            <v>4.32</v>
          </cell>
          <cell r="Q21">
            <v>4.32</v>
          </cell>
          <cell r="R21">
            <v>11.88</v>
          </cell>
          <cell r="S21">
            <v>12.96</v>
          </cell>
          <cell r="T21">
            <v>14.04</v>
          </cell>
          <cell r="U21">
            <v>10.8</v>
          </cell>
          <cell r="V21">
            <v>15.12</v>
          </cell>
          <cell r="W21">
            <v>10.8</v>
          </cell>
          <cell r="X21">
            <v>5.4</v>
          </cell>
          <cell r="Y21">
            <v>11.88</v>
          </cell>
          <cell r="Z21">
            <v>7.56</v>
          </cell>
          <cell r="AA21">
            <v>3.24</v>
          </cell>
          <cell r="AH21">
            <v>235.44000000000003</v>
          </cell>
        </row>
        <row r="22">
          <cell r="B22">
            <v>1.02</v>
          </cell>
          <cell r="C22" t="str">
            <v>Salary of BRP</v>
          </cell>
          <cell r="AH22">
            <v>0</v>
          </cell>
        </row>
        <row r="23">
          <cell r="B23">
            <v>1.03</v>
          </cell>
          <cell r="C23" t="str">
            <v>Furniture for BRC</v>
          </cell>
          <cell r="AH23">
            <v>0</v>
          </cell>
        </row>
        <row r="24">
          <cell r="B24">
            <v>1.04</v>
          </cell>
          <cell r="C24" t="str">
            <v>Contingency Grant to BRC</v>
          </cell>
          <cell r="D24">
            <v>1.375</v>
          </cell>
          <cell r="E24">
            <v>1.125</v>
          </cell>
          <cell r="F24">
            <v>0.875</v>
          </cell>
          <cell r="G24">
            <v>1.75</v>
          </cell>
          <cell r="H24">
            <v>1.75</v>
          </cell>
          <cell r="I24">
            <v>0.625</v>
          </cell>
          <cell r="J24">
            <v>1.5</v>
          </cell>
          <cell r="K24">
            <v>1</v>
          </cell>
          <cell r="L24">
            <v>1.25</v>
          </cell>
          <cell r="M24">
            <v>1.375</v>
          </cell>
          <cell r="N24">
            <v>0.625</v>
          </cell>
          <cell r="O24">
            <v>1</v>
          </cell>
          <cell r="P24">
            <v>0.5</v>
          </cell>
          <cell r="Q24">
            <v>0.5</v>
          </cell>
          <cell r="R24">
            <v>1.375</v>
          </cell>
          <cell r="S24">
            <v>1.5</v>
          </cell>
          <cell r="T24">
            <v>1.625</v>
          </cell>
          <cell r="U24">
            <v>1.25</v>
          </cell>
          <cell r="V24">
            <v>1.75</v>
          </cell>
          <cell r="W24">
            <v>1.25</v>
          </cell>
          <cell r="X24">
            <v>1.25</v>
          </cell>
          <cell r="Y24">
            <v>1.375</v>
          </cell>
          <cell r="Z24">
            <v>0.875</v>
          </cell>
          <cell r="AA24">
            <v>0.375</v>
          </cell>
          <cell r="AB24">
            <v>0.125</v>
          </cell>
          <cell r="AH24">
            <v>28</v>
          </cell>
        </row>
        <row r="25">
          <cell r="B25">
            <v>1.05</v>
          </cell>
          <cell r="C25" t="str">
            <v>Meeting and Travel Allowances</v>
          </cell>
          <cell r="D25">
            <v>0.66</v>
          </cell>
          <cell r="E25">
            <v>0.54</v>
          </cell>
          <cell r="F25">
            <v>0.42</v>
          </cell>
          <cell r="G25">
            <v>0.84</v>
          </cell>
          <cell r="H25">
            <v>0.84</v>
          </cell>
          <cell r="I25">
            <v>0.3</v>
          </cell>
          <cell r="J25">
            <v>0.72</v>
          </cell>
          <cell r="K25">
            <v>0.48</v>
          </cell>
          <cell r="L25">
            <v>0.6</v>
          </cell>
          <cell r="M25">
            <v>0.66</v>
          </cell>
          <cell r="N25">
            <v>0.3</v>
          </cell>
          <cell r="O25">
            <v>0.48</v>
          </cell>
          <cell r="P25">
            <v>0.24</v>
          </cell>
          <cell r="Q25">
            <v>0.24</v>
          </cell>
          <cell r="R25">
            <v>0.66</v>
          </cell>
          <cell r="S25">
            <v>0.72</v>
          </cell>
          <cell r="T25">
            <v>0.78</v>
          </cell>
          <cell r="U25">
            <v>0.6</v>
          </cell>
          <cell r="V25">
            <v>0.84</v>
          </cell>
          <cell r="W25">
            <v>0.6</v>
          </cell>
          <cell r="X25">
            <v>0.6</v>
          </cell>
          <cell r="Y25">
            <v>0.66</v>
          </cell>
          <cell r="Z25">
            <v>0.42</v>
          </cell>
          <cell r="AA25">
            <v>0.18</v>
          </cell>
          <cell r="AB25">
            <v>0.06</v>
          </cell>
          <cell r="AH25">
            <v>13.439999999999998</v>
          </cell>
        </row>
        <row r="26">
          <cell r="B26">
            <v>1.06</v>
          </cell>
          <cell r="C26" t="str">
            <v>TLM Grant to BRC</v>
          </cell>
          <cell r="D26">
            <v>0.55000000000000004</v>
          </cell>
          <cell r="E26">
            <v>0.45</v>
          </cell>
          <cell r="F26">
            <v>0.35</v>
          </cell>
          <cell r="G26">
            <v>0.7</v>
          </cell>
          <cell r="H26">
            <v>0.7</v>
          </cell>
          <cell r="I26">
            <v>0.25</v>
          </cell>
          <cell r="J26">
            <v>0.6</v>
          </cell>
          <cell r="K26">
            <v>0.4</v>
          </cell>
          <cell r="L26">
            <v>0.5</v>
          </cell>
          <cell r="M26">
            <v>0.55000000000000004</v>
          </cell>
          <cell r="N26">
            <v>0.25</v>
          </cell>
          <cell r="O26">
            <v>0.4</v>
          </cell>
          <cell r="P26">
            <v>0.2</v>
          </cell>
          <cell r="Q26">
            <v>0.2</v>
          </cell>
          <cell r="R26">
            <v>0.55000000000000004</v>
          </cell>
          <cell r="S26">
            <v>0.6</v>
          </cell>
          <cell r="T26">
            <v>0.65</v>
          </cell>
          <cell r="U26">
            <v>0.5</v>
          </cell>
          <cell r="V26">
            <v>0.7</v>
          </cell>
          <cell r="W26">
            <v>0.5</v>
          </cell>
          <cell r="X26">
            <v>0.5</v>
          </cell>
          <cell r="Y26">
            <v>0.55000000000000004</v>
          </cell>
          <cell r="Z26">
            <v>0.35</v>
          </cell>
          <cell r="AA26">
            <v>0.15</v>
          </cell>
          <cell r="AB26">
            <v>0.05</v>
          </cell>
          <cell r="AH26">
            <v>11.200000000000001</v>
          </cell>
        </row>
        <row r="27">
          <cell r="B27">
            <v>1.07</v>
          </cell>
          <cell r="C27" t="str">
            <v>Others</v>
          </cell>
          <cell r="AH27">
            <v>0</v>
          </cell>
        </row>
        <row r="29">
          <cell r="C29" t="str">
            <v>SUB TOTAL of B</v>
          </cell>
          <cell r="D29">
            <v>14.465000000000002</v>
          </cell>
          <cell r="E29">
            <v>11.835000000000001</v>
          </cell>
          <cell r="F29">
            <v>9.2049999999999983</v>
          </cell>
          <cell r="G29">
            <v>18.409999999999997</v>
          </cell>
          <cell r="H29">
            <v>18.409999999999997</v>
          </cell>
          <cell r="I29">
            <v>6.5750000000000002</v>
          </cell>
          <cell r="J29">
            <v>15.780000000000001</v>
          </cell>
          <cell r="K29">
            <v>10.520000000000001</v>
          </cell>
          <cell r="L29">
            <v>13.15</v>
          </cell>
          <cell r="M29">
            <v>14.465000000000002</v>
          </cell>
          <cell r="N29">
            <v>6.5750000000000002</v>
          </cell>
          <cell r="O29">
            <v>10.520000000000001</v>
          </cell>
          <cell r="P29">
            <v>5.2600000000000007</v>
          </cell>
          <cell r="Q29">
            <v>5.2600000000000007</v>
          </cell>
          <cell r="R29">
            <v>14.465000000000002</v>
          </cell>
          <cell r="S29">
            <v>15.780000000000001</v>
          </cell>
          <cell r="T29">
            <v>17.094999999999999</v>
          </cell>
          <cell r="U29">
            <v>13.15</v>
          </cell>
          <cell r="V29">
            <v>18.409999999999997</v>
          </cell>
          <cell r="W29">
            <v>13.15</v>
          </cell>
          <cell r="X29">
            <v>7.75</v>
          </cell>
          <cell r="Y29">
            <v>14.465000000000002</v>
          </cell>
          <cell r="Z29">
            <v>9.2049999999999983</v>
          </cell>
          <cell r="AA29">
            <v>3.9450000000000003</v>
          </cell>
          <cell r="AB29">
            <v>0.23499999999999999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288.08000000000004</v>
          </cell>
        </row>
        <row r="31">
          <cell r="A31" t="str">
            <v>C</v>
          </cell>
          <cell r="B31" t="str">
            <v>CLUSTER RESOURCE CENTRE</v>
          </cell>
        </row>
        <row r="33">
          <cell r="B33">
            <v>2.0099999999999998</v>
          </cell>
          <cell r="C33" t="str">
            <v>Salary for CRC</v>
          </cell>
          <cell r="D33">
            <v>42</v>
          </cell>
          <cell r="E33">
            <v>28.8</v>
          </cell>
          <cell r="F33">
            <v>20.7</v>
          </cell>
          <cell r="G33">
            <v>44.7</v>
          </cell>
          <cell r="H33">
            <v>65.400000000000006</v>
          </cell>
          <cell r="I33">
            <v>25.2</v>
          </cell>
          <cell r="J33">
            <v>63</v>
          </cell>
          <cell r="K33">
            <v>37.5</v>
          </cell>
          <cell r="L33">
            <v>56.1</v>
          </cell>
          <cell r="M33">
            <v>36.299999999999997</v>
          </cell>
          <cell r="N33">
            <v>28.5</v>
          </cell>
          <cell r="O33">
            <v>30.6</v>
          </cell>
          <cell r="P33">
            <v>17.100000000000001</v>
          </cell>
          <cell r="Q33">
            <v>21</v>
          </cell>
          <cell r="R33">
            <v>3.9</v>
          </cell>
          <cell r="S33">
            <v>1.8</v>
          </cell>
          <cell r="T33">
            <v>6</v>
          </cell>
          <cell r="U33">
            <v>4.8</v>
          </cell>
          <cell r="V33">
            <v>14.4</v>
          </cell>
          <cell r="W33">
            <v>1.2</v>
          </cell>
          <cell r="X33">
            <v>3</v>
          </cell>
          <cell r="Y33">
            <v>6.6</v>
          </cell>
          <cell r="Z33">
            <v>9.3000000000000007</v>
          </cell>
          <cell r="AC33">
            <v>12.9</v>
          </cell>
          <cell r="AD33">
            <v>6.9</v>
          </cell>
          <cell r="AE33">
            <v>4.8</v>
          </cell>
          <cell r="AF33">
            <v>9.9</v>
          </cell>
          <cell r="AH33">
            <v>602.39999999999986</v>
          </cell>
        </row>
        <row r="34">
          <cell r="B34">
            <v>2.02</v>
          </cell>
          <cell r="C34" t="str">
            <v>Furniture for CRC</v>
          </cell>
          <cell r="AH34">
            <v>0</v>
          </cell>
        </row>
        <row r="35">
          <cell r="B35">
            <v>2.0299999999999998</v>
          </cell>
          <cell r="C35" t="str">
            <v>Contigency Grant for CRC</v>
          </cell>
          <cell r="D35">
            <v>3.5</v>
          </cell>
          <cell r="E35">
            <v>2.4</v>
          </cell>
          <cell r="F35">
            <v>1.7250000000000001</v>
          </cell>
          <cell r="G35">
            <v>3.7250000000000001</v>
          </cell>
          <cell r="H35">
            <v>5.4</v>
          </cell>
          <cell r="I35">
            <v>2.1</v>
          </cell>
          <cell r="J35">
            <v>5.25</v>
          </cell>
          <cell r="K35">
            <v>3.125</v>
          </cell>
          <cell r="L35">
            <v>4.6749999999999998</v>
          </cell>
          <cell r="M35">
            <v>3.0249999999999999</v>
          </cell>
          <cell r="N35">
            <v>2.5750000000000002</v>
          </cell>
          <cell r="O35">
            <v>2.5499999999999998</v>
          </cell>
          <cell r="P35">
            <v>1.425</v>
          </cell>
          <cell r="Q35">
            <v>1.75</v>
          </cell>
          <cell r="R35">
            <v>3.625</v>
          </cell>
          <cell r="S35">
            <v>5</v>
          </cell>
          <cell r="T35">
            <v>5.35</v>
          </cell>
          <cell r="U35">
            <v>3.6</v>
          </cell>
          <cell r="V35">
            <v>4.0999999999999996</v>
          </cell>
          <cell r="W35">
            <v>4.4000000000000004</v>
          </cell>
          <cell r="X35">
            <v>3.375</v>
          </cell>
          <cell r="Y35">
            <v>4.1500000000000004</v>
          </cell>
          <cell r="Z35">
            <v>2.3730000000000002</v>
          </cell>
          <cell r="AA35">
            <v>0.85</v>
          </cell>
          <cell r="AB35">
            <v>0.8</v>
          </cell>
          <cell r="AC35">
            <v>1.075</v>
          </cell>
          <cell r="AD35">
            <v>0.57499999999999996</v>
          </cell>
          <cell r="AE35">
            <v>0.4</v>
          </cell>
          <cell r="AF35">
            <v>0.82499999999999996</v>
          </cell>
          <cell r="AH35">
            <v>83.723000000000027</v>
          </cell>
        </row>
        <row r="36">
          <cell r="B36">
            <v>2.04</v>
          </cell>
          <cell r="C36" t="str">
            <v>Meeting and Travel Allowance</v>
          </cell>
          <cell r="D36">
            <v>3.36</v>
          </cell>
          <cell r="E36">
            <v>2.3039999999999998</v>
          </cell>
          <cell r="F36">
            <v>1.6560000000000001</v>
          </cell>
          <cell r="G36">
            <v>3.5760000000000001</v>
          </cell>
          <cell r="H36">
            <v>5.2320000000000002</v>
          </cell>
          <cell r="I36">
            <v>2.016</v>
          </cell>
          <cell r="J36">
            <v>5.04</v>
          </cell>
          <cell r="K36">
            <v>3</v>
          </cell>
          <cell r="L36">
            <v>4.4879999999999995</v>
          </cell>
          <cell r="M36">
            <v>2.9039999999999999</v>
          </cell>
          <cell r="N36">
            <v>2.472</v>
          </cell>
          <cell r="O36">
            <v>2.448</v>
          </cell>
          <cell r="P36">
            <v>1.3679999999999999</v>
          </cell>
          <cell r="Q36">
            <v>1.68</v>
          </cell>
          <cell r="R36">
            <v>3.48</v>
          </cell>
          <cell r="S36">
            <v>4.8</v>
          </cell>
          <cell r="T36">
            <v>5.1360000000000001</v>
          </cell>
          <cell r="U36">
            <v>3.456</v>
          </cell>
          <cell r="V36">
            <v>3.9359999999999999</v>
          </cell>
          <cell r="W36">
            <v>4.2240000000000002</v>
          </cell>
          <cell r="X36">
            <v>3.24</v>
          </cell>
          <cell r="Y36">
            <v>3.984</v>
          </cell>
          <cell r="Z36">
            <v>2.2799999999999998</v>
          </cell>
          <cell r="AA36">
            <v>0.81600000000000006</v>
          </cell>
          <cell r="AB36">
            <v>0.76800000000000002</v>
          </cell>
          <cell r="AC36">
            <v>1.032</v>
          </cell>
          <cell r="AD36">
            <v>0.55200000000000005</v>
          </cell>
          <cell r="AE36">
            <v>0.38400000000000001</v>
          </cell>
          <cell r="AF36">
            <v>0.79200000000000004</v>
          </cell>
          <cell r="AH36">
            <v>80.423999999999992</v>
          </cell>
        </row>
        <row r="37">
          <cell r="B37">
            <v>2.0499999999999998</v>
          </cell>
          <cell r="C37" t="str">
            <v>TLM Grant to CRC</v>
          </cell>
          <cell r="D37">
            <v>1.4</v>
          </cell>
          <cell r="E37">
            <v>0.96</v>
          </cell>
          <cell r="F37">
            <v>0.69</v>
          </cell>
          <cell r="G37">
            <v>1.49</v>
          </cell>
          <cell r="H37">
            <v>2.1800000000000002</v>
          </cell>
          <cell r="I37">
            <v>0.84</v>
          </cell>
          <cell r="J37">
            <v>2.1</v>
          </cell>
          <cell r="K37">
            <v>1.25</v>
          </cell>
          <cell r="L37">
            <v>1.87</v>
          </cell>
          <cell r="M37">
            <v>1.21</v>
          </cell>
          <cell r="N37">
            <v>1.03</v>
          </cell>
          <cell r="O37">
            <v>1.02</v>
          </cell>
          <cell r="P37">
            <v>0.56999999999999995</v>
          </cell>
          <cell r="Q37">
            <v>0.7</v>
          </cell>
          <cell r="R37">
            <v>1.45</v>
          </cell>
          <cell r="S37">
            <v>2</v>
          </cell>
          <cell r="T37">
            <v>2.14</v>
          </cell>
          <cell r="U37">
            <v>1.44</v>
          </cell>
          <cell r="V37">
            <v>1.64</v>
          </cell>
          <cell r="W37">
            <v>1.76</v>
          </cell>
          <cell r="X37">
            <v>1.35</v>
          </cell>
          <cell r="Y37">
            <v>1.66</v>
          </cell>
          <cell r="Z37">
            <v>0.95</v>
          </cell>
          <cell r="AA37">
            <v>0.34</v>
          </cell>
          <cell r="AB37">
            <v>0.32</v>
          </cell>
          <cell r="AC37">
            <v>0.43</v>
          </cell>
          <cell r="AD37">
            <v>0.23</v>
          </cell>
          <cell r="AE37">
            <v>0.16</v>
          </cell>
          <cell r="AF37">
            <v>0.33</v>
          </cell>
          <cell r="AH37">
            <v>33.51</v>
          </cell>
        </row>
        <row r="38">
          <cell r="B38">
            <v>2.06</v>
          </cell>
          <cell r="C38" t="str">
            <v>Others</v>
          </cell>
          <cell r="AH38">
            <v>0</v>
          </cell>
        </row>
        <row r="40">
          <cell r="C40" t="str">
            <v>SUB TOTAL of C</v>
          </cell>
          <cell r="D40">
            <v>50.26</v>
          </cell>
          <cell r="E40">
            <v>34.463999999999999</v>
          </cell>
          <cell r="F40">
            <v>24.771000000000001</v>
          </cell>
          <cell r="G40">
            <v>53.491000000000007</v>
          </cell>
          <cell r="H40">
            <v>78.212000000000018</v>
          </cell>
          <cell r="I40">
            <v>30.156000000000002</v>
          </cell>
          <cell r="J40">
            <v>75.39</v>
          </cell>
          <cell r="K40">
            <v>44.875</v>
          </cell>
          <cell r="L40">
            <v>67.13300000000001</v>
          </cell>
          <cell r="M40">
            <v>43.439</v>
          </cell>
          <cell r="N40">
            <v>34.576999999999998</v>
          </cell>
          <cell r="O40">
            <v>36.618000000000002</v>
          </cell>
          <cell r="P40">
            <v>20.463000000000001</v>
          </cell>
          <cell r="Q40">
            <v>25.13</v>
          </cell>
          <cell r="R40">
            <v>12.455</v>
          </cell>
          <cell r="S40">
            <v>13.6</v>
          </cell>
          <cell r="T40">
            <v>18.626000000000001</v>
          </cell>
          <cell r="U40">
            <v>13.295999999999999</v>
          </cell>
          <cell r="V40">
            <v>24.076000000000001</v>
          </cell>
          <cell r="W40">
            <v>11.584000000000001</v>
          </cell>
          <cell r="X40">
            <v>10.965</v>
          </cell>
          <cell r="Y40">
            <v>16.393999999999998</v>
          </cell>
          <cell r="Z40">
            <v>14.903</v>
          </cell>
          <cell r="AA40">
            <v>2.0059999999999998</v>
          </cell>
          <cell r="AB40">
            <v>1.8880000000000001</v>
          </cell>
          <cell r="AC40">
            <v>15.436999999999999</v>
          </cell>
          <cell r="AD40">
            <v>8.2570000000000014</v>
          </cell>
          <cell r="AE40">
            <v>5.7440000000000007</v>
          </cell>
          <cell r="AF40">
            <v>11.847</v>
          </cell>
          <cell r="AG40">
            <v>0</v>
          </cell>
          <cell r="AH40">
            <v>800.05700000000013</v>
          </cell>
        </row>
        <row r="42">
          <cell r="A42" t="str">
            <v>D</v>
          </cell>
          <cell r="B42" t="str">
            <v>CIVIL WORKS</v>
          </cell>
        </row>
        <row r="44">
          <cell r="B44">
            <v>3.01</v>
          </cell>
          <cell r="C44" t="str">
            <v>BRC Building</v>
          </cell>
          <cell r="D44">
            <v>20.03</v>
          </cell>
          <cell r="E44">
            <v>6</v>
          </cell>
          <cell r="F44">
            <v>12</v>
          </cell>
          <cell r="G44">
            <v>8.35</v>
          </cell>
          <cell r="H44">
            <v>18.14</v>
          </cell>
          <cell r="I44">
            <v>12</v>
          </cell>
          <cell r="J44">
            <v>24</v>
          </cell>
          <cell r="K44">
            <v>24</v>
          </cell>
          <cell r="L44">
            <v>27.04</v>
          </cell>
          <cell r="M44">
            <v>9.69</v>
          </cell>
          <cell r="N44">
            <v>6.3</v>
          </cell>
          <cell r="O44">
            <v>0.55000000000000004</v>
          </cell>
          <cell r="P44">
            <v>0.65</v>
          </cell>
          <cell r="Q44">
            <v>2.4</v>
          </cell>
          <cell r="S44">
            <v>18</v>
          </cell>
          <cell r="U44">
            <v>6</v>
          </cell>
          <cell r="V44">
            <v>21</v>
          </cell>
          <cell r="W44">
            <v>24</v>
          </cell>
          <cell r="Y44">
            <v>0.5</v>
          </cell>
          <cell r="Z44">
            <v>12</v>
          </cell>
          <cell r="AA44">
            <v>6</v>
          </cell>
          <cell r="AC44">
            <v>2.72</v>
          </cell>
          <cell r="AH44">
            <v>261.37000000000006</v>
          </cell>
        </row>
        <row r="45">
          <cell r="B45">
            <v>3.02</v>
          </cell>
          <cell r="C45" t="str">
            <v>CRC Building</v>
          </cell>
          <cell r="D45">
            <v>0.6</v>
          </cell>
          <cell r="E45">
            <v>3.9</v>
          </cell>
          <cell r="F45">
            <v>1.5</v>
          </cell>
          <cell r="G45">
            <v>1.59</v>
          </cell>
          <cell r="H45">
            <v>2.1</v>
          </cell>
          <cell r="I45">
            <v>3.59</v>
          </cell>
          <cell r="J45">
            <v>3</v>
          </cell>
          <cell r="K45">
            <v>1.5</v>
          </cell>
          <cell r="L45">
            <v>0.9</v>
          </cell>
          <cell r="N45">
            <v>0.59</v>
          </cell>
          <cell r="P45">
            <v>1.6</v>
          </cell>
          <cell r="Q45">
            <v>0.6</v>
          </cell>
          <cell r="S45">
            <v>1.5</v>
          </cell>
          <cell r="T45">
            <v>0.3</v>
          </cell>
          <cell r="V45">
            <v>1.97</v>
          </cell>
          <cell r="Y45">
            <v>1.5</v>
          </cell>
          <cell r="Z45">
            <v>0.25</v>
          </cell>
          <cell r="AA45">
            <v>0.6</v>
          </cell>
          <cell r="AD45">
            <v>4.21</v>
          </cell>
          <cell r="AE45">
            <v>0.6</v>
          </cell>
          <cell r="AH45">
            <v>32.400000000000006</v>
          </cell>
        </row>
        <row r="46">
          <cell r="B46">
            <v>3.03</v>
          </cell>
          <cell r="C46" t="str">
            <v>Primary School</v>
          </cell>
          <cell r="E46">
            <v>2.19</v>
          </cell>
          <cell r="N46">
            <v>15.75</v>
          </cell>
          <cell r="O46">
            <v>21</v>
          </cell>
          <cell r="S46">
            <v>125.11</v>
          </cell>
          <cell r="T46">
            <v>93.67</v>
          </cell>
          <cell r="U46">
            <v>2.4500000000000002</v>
          </cell>
          <cell r="W46">
            <v>212.1</v>
          </cell>
          <cell r="Y46">
            <v>30.84</v>
          </cell>
          <cell r="Z46">
            <v>41.12</v>
          </cell>
          <cell r="AH46">
            <v>544.2299999999999</v>
          </cell>
        </row>
        <row r="47">
          <cell r="B47">
            <v>3.04</v>
          </cell>
          <cell r="C47" t="str">
            <v>Upper Primary School</v>
          </cell>
          <cell r="AH47">
            <v>0</v>
          </cell>
        </row>
        <row r="48">
          <cell r="B48">
            <v>3.05</v>
          </cell>
          <cell r="C48" t="str">
            <v>Building Less (P)</v>
          </cell>
          <cell r="G48">
            <v>0.52</v>
          </cell>
          <cell r="L48">
            <v>1.67</v>
          </cell>
          <cell r="N48">
            <v>0.49</v>
          </cell>
          <cell r="AH48">
            <v>2.6799999999999997</v>
          </cell>
        </row>
        <row r="49">
          <cell r="B49">
            <v>3.06</v>
          </cell>
          <cell r="C49" t="str">
            <v>Building Less (UP)</v>
          </cell>
          <cell r="AH49">
            <v>0</v>
          </cell>
        </row>
        <row r="50">
          <cell r="B50">
            <v>3.07</v>
          </cell>
          <cell r="C50" t="str">
            <v>Additional Class Room</v>
          </cell>
          <cell r="D50">
            <v>130.36000000000001</v>
          </cell>
          <cell r="E50">
            <v>262.93</v>
          </cell>
          <cell r="F50">
            <v>164.65</v>
          </cell>
          <cell r="G50">
            <v>1394.14</v>
          </cell>
          <cell r="H50">
            <v>118.93</v>
          </cell>
          <cell r="I50">
            <v>120.34</v>
          </cell>
          <cell r="J50">
            <v>292.76</v>
          </cell>
          <cell r="K50">
            <v>130.08000000000001</v>
          </cell>
          <cell r="L50">
            <v>192.01</v>
          </cell>
          <cell r="M50">
            <v>157.08000000000001</v>
          </cell>
          <cell r="N50">
            <v>452.17</v>
          </cell>
          <cell r="O50">
            <v>436.08</v>
          </cell>
          <cell r="P50">
            <v>85.87</v>
          </cell>
          <cell r="Q50">
            <v>191.85</v>
          </cell>
          <cell r="R50">
            <v>202.43</v>
          </cell>
          <cell r="S50">
            <v>2033.42</v>
          </cell>
          <cell r="T50">
            <v>199.47</v>
          </cell>
          <cell r="U50">
            <v>256.85000000000002</v>
          </cell>
          <cell r="V50">
            <v>2396.2399999999998</v>
          </cell>
          <cell r="W50">
            <v>801</v>
          </cell>
          <cell r="X50">
            <v>163.52000000000001</v>
          </cell>
          <cell r="Y50">
            <v>1292.04</v>
          </cell>
          <cell r="Z50">
            <v>1166.6500000000001</v>
          </cell>
          <cell r="AA50">
            <v>46.06</v>
          </cell>
          <cell r="AB50">
            <v>120.3</v>
          </cell>
          <cell r="AC50">
            <v>142.78</v>
          </cell>
          <cell r="AD50">
            <v>43.01</v>
          </cell>
          <cell r="AE50">
            <v>45.4</v>
          </cell>
          <cell r="AH50">
            <v>13038.42</v>
          </cell>
        </row>
        <row r="51">
          <cell r="B51">
            <v>3.08</v>
          </cell>
          <cell r="C51" t="str">
            <v>Additional Class Room (Multilevel Framed Structure)</v>
          </cell>
          <cell r="D51">
            <v>182.16</v>
          </cell>
          <cell r="F51">
            <v>139</v>
          </cell>
          <cell r="G51">
            <v>294.5</v>
          </cell>
          <cell r="H51">
            <v>97.34</v>
          </cell>
          <cell r="I51">
            <v>56.52</v>
          </cell>
          <cell r="J51">
            <v>191.16</v>
          </cell>
          <cell r="K51">
            <v>173.25</v>
          </cell>
          <cell r="L51">
            <v>159.5</v>
          </cell>
          <cell r="M51">
            <v>91</v>
          </cell>
          <cell r="N51">
            <v>41.76</v>
          </cell>
          <cell r="O51">
            <v>42.64</v>
          </cell>
          <cell r="P51">
            <v>127.2</v>
          </cell>
          <cell r="Q51">
            <v>81</v>
          </cell>
          <cell r="R51">
            <v>176.58</v>
          </cell>
          <cell r="S51">
            <v>616</v>
          </cell>
          <cell r="T51">
            <v>154.84</v>
          </cell>
          <cell r="U51">
            <v>69</v>
          </cell>
          <cell r="V51">
            <v>919.8</v>
          </cell>
          <cell r="X51">
            <v>184.25</v>
          </cell>
          <cell r="Y51">
            <v>161.5</v>
          </cell>
          <cell r="Z51">
            <v>490.96</v>
          </cell>
          <cell r="AA51">
            <v>35.04</v>
          </cell>
          <cell r="AD51">
            <v>12.44</v>
          </cell>
          <cell r="AH51">
            <v>4497.4399999999996</v>
          </cell>
        </row>
        <row r="52">
          <cell r="B52">
            <v>3.09</v>
          </cell>
          <cell r="C52" t="str">
            <v>Additional Class Room (Pile foundation)</v>
          </cell>
          <cell r="D52">
            <v>34.200000000000003</v>
          </cell>
          <cell r="H52">
            <v>133.28</v>
          </cell>
          <cell r="O52">
            <v>483.84</v>
          </cell>
          <cell r="AH52">
            <v>651.31999999999994</v>
          </cell>
        </row>
        <row r="53">
          <cell r="B53">
            <v>3.1</v>
          </cell>
          <cell r="C53" t="str">
            <v>Head Masters Room</v>
          </cell>
          <cell r="L53">
            <v>0.26</v>
          </cell>
          <cell r="AH53">
            <v>0.26</v>
          </cell>
        </row>
        <row r="54">
          <cell r="B54">
            <v>3.11</v>
          </cell>
          <cell r="C54" t="str">
            <v>Toilets / Urinals</v>
          </cell>
          <cell r="I54">
            <v>0.62</v>
          </cell>
          <cell r="Q54">
            <v>0.05</v>
          </cell>
          <cell r="AA54">
            <v>0.4</v>
          </cell>
          <cell r="AC54">
            <v>2.13</v>
          </cell>
          <cell r="AD54">
            <v>0.86</v>
          </cell>
          <cell r="AE54">
            <v>0.84</v>
          </cell>
          <cell r="AH54">
            <v>4.9000000000000004</v>
          </cell>
        </row>
        <row r="55">
          <cell r="B55">
            <v>3.12</v>
          </cell>
          <cell r="C55" t="str">
            <v>Drinking Water Facility</v>
          </cell>
          <cell r="AC55">
            <v>1.28</v>
          </cell>
          <cell r="AD55">
            <v>0.38</v>
          </cell>
          <cell r="AH55">
            <v>1.6600000000000001</v>
          </cell>
        </row>
        <row r="56">
          <cell r="B56">
            <v>3.13</v>
          </cell>
          <cell r="C56" t="str">
            <v>Boundry Wall</v>
          </cell>
          <cell r="I56">
            <v>3.99</v>
          </cell>
          <cell r="V56">
            <v>0.55000000000000004</v>
          </cell>
          <cell r="AA56">
            <v>0.38</v>
          </cell>
          <cell r="AC56">
            <v>0.8</v>
          </cell>
          <cell r="AH56">
            <v>5.72</v>
          </cell>
        </row>
        <row r="57">
          <cell r="B57">
            <v>3.14</v>
          </cell>
          <cell r="C57" t="str">
            <v>Separation Wall</v>
          </cell>
          <cell r="AH57">
            <v>0</v>
          </cell>
        </row>
        <row r="58">
          <cell r="B58">
            <v>3.15</v>
          </cell>
          <cell r="C58" t="str">
            <v>Electrification</v>
          </cell>
          <cell r="AH58">
            <v>0</v>
          </cell>
        </row>
        <row r="59">
          <cell r="B59">
            <v>3.16</v>
          </cell>
          <cell r="C59" t="str">
            <v>Child Friendly</v>
          </cell>
          <cell r="N59">
            <v>1.2</v>
          </cell>
          <cell r="O59">
            <v>1.6</v>
          </cell>
          <cell r="S59">
            <v>10</v>
          </cell>
          <cell r="T59">
            <v>7.6</v>
          </cell>
          <cell r="Y59">
            <v>2.4</v>
          </cell>
          <cell r="Z59">
            <v>3.2</v>
          </cell>
          <cell r="AH59">
            <v>25.999999999999996</v>
          </cell>
        </row>
        <row r="60">
          <cell r="B60">
            <v>3.17</v>
          </cell>
          <cell r="C60" t="str">
            <v>Rain Water Harvesting</v>
          </cell>
          <cell r="D60">
            <v>8.24</v>
          </cell>
          <cell r="E60">
            <v>9.27</v>
          </cell>
          <cell r="F60">
            <v>2</v>
          </cell>
          <cell r="G60">
            <v>10.3</v>
          </cell>
          <cell r="H60">
            <v>3.09</v>
          </cell>
          <cell r="I60">
            <v>3</v>
          </cell>
          <cell r="J60">
            <v>10</v>
          </cell>
          <cell r="M60">
            <v>10.3</v>
          </cell>
          <cell r="N60">
            <v>25</v>
          </cell>
          <cell r="O60">
            <v>7.21</v>
          </cell>
          <cell r="P60">
            <v>10.3</v>
          </cell>
          <cell r="Q60">
            <v>6.18</v>
          </cell>
          <cell r="R60">
            <v>10.3</v>
          </cell>
          <cell r="S60">
            <v>5.15</v>
          </cell>
          <cell r="T60">
            <v>3.09</v>
          </cell>
          <cell r="V60">
            <v>14.42</v>
          </cell>
          <cell r="W60">
            <v>14</v>
          </cell>
          <cell r="X60">
            <v>10.3</v>
          </cell>
          <cell r="Y60">
            <v>11.33</v>
          </cell>
          <cell r="Z60">
            <v>18.54</v>
          </cell>
          <cell r="AA60">
            <v>10.3</v>
          </cell>
          <cell r="AB60">
            <v>0.2</v>
          </cell>
          <cell r="AC60">
            <v>0.62</v>
          </cell>
          <cell r="AH60">
            <v>203.14000000000001</v>
          </cell>
        </row>
        <row r="61">
          <cell r="B61">
            <v>3.18</v>
          </cell>
          <cell r="C61" t="str">
            <v>Others MDM Kitchen Shed</v>
          </cell>
          <cell r="AD61">
            <v>0.26</v>
          </cell>
          <cell r="AH61">
            <v>0.26</v>
          </cell>
        </row>
        <row r="63">
          <cell r="C63" t="str">
            <v>SUB TOTAL of D</v>
          </cell>
          <cell r="D63">
            <v>375.59</v>
          </cell>
          <cell r="E63">
            <v>284.28999999999996</v>
          </cell>
          <cell r="F63">
            <v>319.14999999999998</v>
          </cell>
          <cell r="G63">
            <v>1709.4</v>
          </cell>
          <cell r="H63">
            <v>372.88</v>
          </cell>
          <cell r="I63">
            <v>200.06000000000003</v>
          </cell>
          <cell r="J63">
            <v>520.91999999999996</v>
          </cell>
          <cell r="K63">
            <v>328.83000000000004</v>
          </cell>
          <cell r="L63">
            <v>381.38</v>
          </cell>
          <cell r="M63">
            <v>268.07</v>
          </cell>
          <cell r="N63">
            <v>543.2600000000001</v>
          </cell>
          <cell r="O63">
            <v>992.92</v>
          </cell>
          <cell r="P63">
            <v>225.62</v>
          </cell>
          <cell r="Q63">
            <v>282.08000000000004</v>
          </cell>
          <cell r="R63">
            <v>389.31</v>
          </cell>
          <cell r="S63">
            <v>2809.1800000000003</v>
          </cell>
          <cell r="T63">
            <v>458.96999999999997</v>
          </cell>
          <cell r="U63">
            <v>334.3</v>
          </cell>
          <cell r="V63">
            <v>3353.9799999999996</v>
          </cell>
          <cell r="W63">
            <v>1051.0999999999999</v>
          </cell>
          <cell r="X63">
            <v>358.07</v>
          </cell>
          <cell r="Y63">
            <v>1500.11</v>
          </cell>
          <cell r="Z63">
            <v>1732.72</v>
          </cell>
          <cell r="AA63">
            <v>98.78</v>
          </cell>
          <cell r="AB63">
            <v>120.5</v>
          </cell>
          <cell r="AC63">
            <v>150.33000000000001</v>
          </cell>
          <cell r="AD63">
            <v>61.16</v>
          </cell>
          <cell r="AE63">
            <v>46.84</v>
          </cell>
          <cell r="AF63">
            <v>0</v>
          </cell>
          <cell r="AG63">
            <v>0</v>
          </cell>
          <cell r="AH63">
            <v>19269.8</v>
          </cell>
        </row>
        <row r="66">
          <cell r="A66" t="str">
            <v>E</v>
          </cell>
          <cell r="B66" t="str">
            <v>INTERVENTIONS FOR OUT OF SCHOOL CHILDREN</v>
          </cell>
        </row>
        <row r="68">
          <cell r="B68">
            <v>4.01</v>
          </cell>
          <cell r="C68" t="str">
            <v>Back to School - Continue Scheme</v>
          </cell>
          <cell r="D68">
            <v>60.442999999999998</v>
          </cell>
          <cell r="E68">
            <v>34.637</v>
          </cell>
          <cell r="F68">
            <v>69.272999999999996</v>
          </cell>
          <cell r="G68">
            <v>22.646000000000001</v>
          </cell>
          <cell r="H68">
            <v>68.039000000000001</v>
          </cell>
          <cell r="I68">
            <v>5.7709999999999999</v>
          </cell>
          <cell r="J68">
            <v>96.22</v>
          </cell>
          <cell r="K68">
            <v>60.35</v>
          </cell>
          <cell r="L68">
            <v>28.02</v>
          </cell>
          <cell r="M68">
            <v>27.927</v>
          </cell>
          <cell r="N68">
            <v>46.99</v>
          </cell>
          <cell r="O68">
            <v>39.631</v>
          </cell>
          <cell r="P68">
            <v>14.441000000000001</v>
          </cell>
          <cell r="Q68">
            <v>13.199</v>
          </cell>
          <cell r="R68">
            <v>52.5</v>
          </cell>
          <cell r="S68">
            <v>48.671999999999997</v>
          </cell>
          <cell r="T68">
            <v>82.286000000000001</v>
          </cell>
          <cell r="U68">
            <v>28.678999999999998</v>
          </cell>
          <cell r="V68">
            <v>18.885999999999999</v>
          </cell>
          <cell r="W68">
            <v>10.071999999999999</v>
          </cell>
          <cell r="X68">
            <v>40.094999999999999</v>
          </cell>
          <cell r="Y68">
            <v>17.507999999999999</v>
          </cell>
          <cell r="Z68">
            <v>83.561999999999998</v>
          </cell>
          <cell r="AA68">
            <v>10.571</v>
          </cell>
          <cell r="AB68">
            <v>14.297000000000001</v>
          </cell>
          <cell r="AC68">
            <v>70.608000000000004</v>
          </cell>
          <cell r="AD68">
            <v>16.324999999999999</v>
          </cell>
          <cell r="AE68">
            <v>4.1150000000000002</v>
          </cell>
          <cell r="AF68">
            <v>26.972000000000001</v>
          </cell>
          <cell r="AH68">
            <v>1112.7350000000001</v>
          </cell>
        </row>
        <row r="69">
          <cell r="B69">
            <v>4.0199999999999996</v>
          </cell>
          <cell r="C69" t="str">
            <v>Back to School Camp - New</v>
          </cell>
          <cell r="D69">
            <v>88.793000000000006</v>
          </cell>
          <cell r="E69">
            <v>56.673999999999999</v>
          </cell>
          <cell r="F69">
            <v>133.88999999999999</v>
          </cell>
          <cell r="G69">
            <v>35.828000000000003</v>
          </cell>
          <cell r="H69">
            <v>140.48099999999999</v>
          </cell>
          <cell r="I69">
            <v>34.121000000000002</v>
          </cell>
          <cell r="J69">
            <v>179.53700000000001</v>
          </cell>
          <cell r="K69">
            <v>66.433999999999997</v>
          </cell>
          <cell r="L69">
            <v>47.844000000000001</v>
          </cell>
          <cell r="M69">
            <v>58.405999999999999</v>
          </cell>
          <cell r="N69">
            <v>50.851999999999997</v>
          </cell>
          <cell r="O69">
            <v>49.999000000000002</v>
          </cell>
          <cell r="P69">
            <v>31.459</v>
          </cell>
          <cell r="Q69">
            <v>38.49</v>
          </cell>
          <cell r="R69">
            <v>65.293000000000006</v>
          </cell>
          <cell r="S69">
            <v>200.48500000000001</v>
          </cell>
          <cell r="T69">
            <v>48.857999999999997</v>
          </cell>
          <cell r="U69">
            <v>109.977</v>
          </cell>
          <cell r="V69">
            <v>105.50700000000001</v>
          </cell>
          <cell r="W69">
            <v>212.47499999999999</v>
          </cell>
          <cell r="X69">
            <v>105.85299999999999</v>
          </cell>
          <cell r="Y69">
            <v>115.42700000000001</v>
          </cell>
          <cell r="Z69">
            <v>166.67599999999999</v>
          </cell>
          <cell r="AA69">
            <v>13.275</v>
          </cell>
          <cell r="AB69">
            <v>21.335999999999999</v>
          </cell>
          <cell r="AC69">
            <v>132.107</v>
          </cell>
          <cell r="AD69">
            <v>20.305</v>
          </cell>
          <cell r="AE69">
            <v>7.343</v>
          </cell>
          <cell r="AF69">
            <v>103.056</v>
          </cell>
          <cell r="AH69">
            <v>2440.7809999999995</v>
          </cell>
        </row>
        <row r="70">
          <cell r="B70">
            <v>4.03</v>
          </cell>
          <cell r="C70" t="str">
            <v>Bridge Course</v>
          </cell>
          <cell r="AH70">
            <v>0</v>
          </cell>
        </row>
        <row r="71">
          <cell r="B71">
            <v>4.04</v>
          </cell>
          <cell r="C71" t="str">
            <v>Others</v>
          </cell>
          <cell r="AH71">
            <v>0</v>
          </cell>
        </row>
        <row r="73">
          <cell r="C73" t="str">
            <v>SUB TOTAL of E</v>
          </cell>
          <cell r="D73">
            <v>149.23599999999999</v>
          </cell>
          <cell r="E73">
            <v>91.311000000000007</v>
          </cell>
          <cell r="F73">
            <v>203.16299999999998</v>
          </cell>
          <cell r="G73">
            <v>58.474000000000004</v>
          </cell>
          <cell r="H73">
            <v>208.51999999999998</v>
          </cell>
          <cell r="I73">
            <v>39.892000000000003</v>
          </cell>
          <cell r="J73">
            <v>275.75700000000001</v>
          </cell>
          <cell r="K73">
            <v>126.78399999999999</v>
          </cell>
          <cell r="L73">
            <v>75.864000000000004</v>
          </cell>
          <cell r="M73">
            <v>86.332999999999998</v>
          </cell>
          <cell r="N73">
            <v>97.841999999999999</v>
          </cell>
          <cell r="O73">
            <v>89.63</v>
          </cell>
          <cell r="P73">
            <v>45.9</v>
          </cell>
          <cell r="Q73">
            <v>51.689</v>
          </cell>
          <cell r="R73">
            <v>117.79300000000001</v>
          </cell>
          <cell r="S73">
            <v>249.15700000000001</v>
          </cell>
          <cell r="T73">
            <v>131.14400000000001</v>
          </cell>
          <cell r="U73">
            <v>138.65600000000001</v>
          </cell>
          <cell r="V73">
            <v>124.393</v>
          </cell>
          <cell r="W73">
            <v>222.547</v>
          </cell>
          <cell r="X73">
            <v>145.94799999999998</v>
          </cell>
          <cell r="Y73">
            <v>132.935</v>
          </cell>
          <cell r="Z73">
            <v>250.238</v>
          </cell>
          <cell r="AA73">
            <v>23.846</v>
          </cell>
          <cell r="AB73">
            <v>35.632999999999996</v>
          </cell>
          <cell r="AC73">
            <v>202.715</v>
          </cell>
          <cell r="AD73">
            <v>36.629999999999995</v>
          </cell>
          <cell r="AE73">
            <v>11.458</v>
          </cell>
          <cell r="AF73">
            <v>130.02799999999999</v>
          </cell>
          <cell r="AG73">
            <v>0</v>
          </cell>
          <cell r="AH73">
            <v>3553.5159999999996</v>
          </cell>
        </row>
        <row r="75">
          <cell r="A75" t="str">
            <v>F</v>
          </cell>
          <cell r="B75" t="str">
            <v>FREE TEXT BOOK</v>
          </cell>
        </row>
        <row r="77">
          <cell r="B77">
            <v>5.0199999999999996</v>
          </cell>
          <cell r="C77" t="str">
            <v>Free Text Book (UP)</v>
          </cell>
          <cell r="D77">
            <v>19.373999999999999</v>
          </cell>
          <cell r="E77">
            <v>17.25</v>
          </cell>
          <cell r="F77">
            <v>32.503999999999998</v>
          </cell>
          <cell r="G77">
            <v>24.097999999999999</v>
          </cell>
          <cell r="H77">
            <v>59.134999999999998</v>
          </cell>
          <cell r="I77">
            <v>19.898</v>
          </cell>
          <cell r="J77">
            <v>34.409999999999997</v>
          </cell>
          <cell r="K77">
            <v>22.763999999999999</v>
          </cell>
          <cell r="L77">
            <v>21.456</v>
          </cell>
          <cell r="M77">
            <v>11.817</v>
          </cell>
          <cell r="N77">
            <v>24.645</v>
          </cell>
          <cell r="O77">
            <v>20.763000000000002</v>
          </cell>
          <cell r="P77">
            <v>17.917999999999999</v>
          </cell>
          <cell r="Q77">
            <v>13.326000000000001</v>
          </cell>
          <cell r="R77">
            <v>32.018999999999998</v>
          </cell>
          <cell r="S77">
            <v>25.949000000000002</v>
          </cell>
          <cell r="T77">
            <v>30.33</v>
          </cell>
          <cell r="U77">
            <v>37.631</v>
          </cell>
          <cell r="V77">
            <v>71.91</v>
          </cell>
          <cell r="W77">
            <v>21.311</v>
          </cell>
          <cell r="X77">
            <v>13.56</v>
          </cell>
          <cell r="Y77">
            <v>38.115000000000002</v>
          </cell>
          <cell r="Z77">
            <v>29.54</v>
          </cell>
          <cell r="AA77">
            <v>10.5</v>
          </cell>
          <cell r="AB77">
            <v>3.5659999999999998</v>
          </cell>
          <cell r="AC77">
            <v>51.75</v>
          </cell>
          <cell r="AF77">
            <v>22.634</v>
          </cell>
          <cell r="AH77">
            <v>728.17299999999989</v>
          </cell>
        </row>
        <row r="79">
          <cell r="C79" t="str">
            <v>SUB TOTAL of F</v>
          </cell>
          <cell r="D79">
            <v>19.373999999999999</v>
          </cell>
          <cell r="E79">
            <v>17.25</v>
          </cell>
          <cell r="F79">
            <v>32.503999999999998</v>
          </cell>
          <cell r="G79">
            <v>24.097999999999999</v>
          </cell>
          <cell r="H79">
            <v>59.134999999999998</v>
          </cell>
          <cell r="I79">
            <v>19.898</v>
          </cell>
          <cell r="J79">
            <v>34.409999999999997</v>
          </cell>
          <cell r="K79">
            <v>22.763999999999999</v>
          </cell>
          <cell r="L79">
            <v>21.456</v>
          </cell>
          <cell r="M79">
            <v>11.817</v>
          </cell>
          <cell r="N79">
            <v>24.645</v>
          </cell>
          <cell r="O79">
            <v>20.763000000000002</v>
          </cell>
          <cell r="P79">
            <v>17.917999999999999</v>
          </cell>
          <cell r="Q79">
            <v>13.326000000000001</v>
          </cell>
          <cell r="R79">
            <v>32.018999999999998</v>
          </cell>
          <cell r="S79">
            <v>25.949000000000002</v>
          </cell>
          <cell r="T79">
            <v>30.33</v>
          </cell>
          <cell r="U79">
            <v>37.631</v>
          </cell>
          <cell r="V79">
            <v>71.91</v>
          </cell>
          <cell r="W79">
            <v>21.311</v>
          </cell>
          <cell r="X79">
            <v>13.56</v>
          </cell>
          <cell r="Y79">
            <v>38.115000000000002</v>
          </cell>
          <cell r="Z79">
            <v>29.54</v>
          </cell>
          <cell r="AA79">
            <v>10.5</v>
          </cell>
          <cell r="AB79">
            <v>3.5659999999999998</v>
          </cell>
          <cell r="AC79">
            <v>51.75</v>
          </cell>
          <cell r="AD79">
            <v>0</v>
          </cell>
          <cell r="AE79">
            <v>0</v>
          </cell>
          <cell r="AF79">
            <v>22.634</v>
          </cell>
          <cell r="AG79">
            <v>0</v>
          </cell>
          <cell r="AH79">
            <v>728.17299999999989</v>
          </cell>
        </row>
        <row r="81">
          <cell r="A81" t="str">
            <v>G</v>
          </cell>
          <cell r="B81" t="str">
            <v>INNOVATIVE ACTIVITITES</v>
          </cell>
        </row>
        <row r="83">
          <cell r="B83">
            <v>6.01</v>
          </cell>
          <cell r="C83" t="str">
            <v>ECCE</v>
          </cell>
          <cell r="D83">
            <v>15</v>
          </cell>
          <cell r="E83">
            <v>15</v>
          </cell>
          <cell r="F83">
            <v>15</v>
          </cell>
          <cell r="G83">
            <v>15</v>
          </cell>
          <cell r="H83">
            <v>15</v>
          </cell>
          <cell r="I83">
            <v>15</v>
          </cell>
          <cell r="J83">
            <v>15</v>
          </cell>
          <cell r="K83">
            <v>15</v>
          </cell>
          <cell r="L83">
            <v>15</v>
          </cell>
          <cell r="M83">
            <v>15</v>
          </cell>
          <cell r="N83">
            <v>15</v>
          </cell>
          <cell r="O83">
            <v>15</v>
          </cell>
          <cell r="P83">
            <v>15</v>
          </cell>
          <cell r="Q83">
            <v>15</v>
          </cell>
          <cell r="R83">
            <v>15</v>
          </cell>
          <cell r="S83">
            <v>15</v>
          </cell>
          <cell r="T83">
            <v>15</v>
          </cell>
          <cell r="U83">
            <v>15</v>
          </cell>
          <cell r="V83">
            <v>15</v>
          </cell>
          <cell r="W83">
            <v>15</v>
          </cell>
          <cell r="X83">
            <v>15</v>
          </cell>
          <cell r="Y83">
            <v>15</v>
          </cell>
          <cell r="Z83">
            <v>15</v>
          </cell>
          <cell r="AA83">
            <v>15</v>
          </cell>
          <cell r="AB83">
            <v>15</v>
          </cell>
          <cell r="AH83">
            <v>375</v>
          </cell>
        </row>
        <row r="84">
          <cell r="B84">
            <v>6.02</v>
          </cell>
          <cell r="C84" t="str">
            <v>Girls Education</v>
          </cell>
          <cell r="D84">
            <v>15</v>
          </cell>
          <cell r="E84">
            <v>15</v>
          </cell>
          <cell r="F84">
            <v>15</v>
          </cell>
          <cell r="G84">
            <v>15</v>
          </cell>
          <cell r="H84">
            <v>15</v>
          </cell>
          <cell r="I84">
            <v>15</v>
          </cell>
          <cell r="J84">
            <v>15</v>
          </cell>
          <cell r="K84">
            <v>15</v>
          </cell>
          <cell r="L84">
            <v>15</v>
          </cell>
          <cell r="M84">
            <v>15</v>
          </cell>
          <cell r="N84">
            <v>15</v>
          </cell>
          <cell r="O84">
            <v>15</v>
          </cell>
          <cell r="P84">
            <v>15</v>
          </cell>
          <cell r="Q84">
            <v>15</v>
          </cell>
          <cell r="R84">
            <v>15</v>
          </cell>
          <cell r="S84">
            <v>15</v>
          </cell>
          <cell r="T84">
            <v>15</v>
          </cell>
          <cell r="U84">
            <v>15</v>
          </cell>
          <cell r="V84">
            <v>15</v>
          </cell>
          <cell r="W84">
            <v>15</v>
          </cell>
          <cell r="X84">
            <v>15</v>
          </cell>
          <cell r="Y84">
            <v>15</v>
          </cell>
          <cell r="Z84">
            <v>15</v>
          </cell>
          <cell r="AA84">
            <v>15</v>
          </cell>
          <cell r="AB84">
            <v>15</v>
          </cell>
          <cell r="AH84">
            <v>375</v>
          </cell>
        </row>
        <row r="85">
          <cell r="B85">
            <v>6.03</v>
          </cell>
          <cell r="C85" t="str">
            <v>SC/ST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5</v>
          </cell>
          <cell r="L85">
            <v>5</v>
          </cell>
          <cell r="M85">
            <v>5</v>
          </cell>
          <cell r="N85">
            <v>5</v>
          </cell>
          <cell r="O85">
            <v>5</v>
          </cell>
          <cell r="P85">
            <v>5</v>
          </cell>
          <cell r="Q85">
            <v>5</v>
          </cell>
          <cell r="R85">
            <v>5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5</v>
          </cell>
          <cell r="Y85">
            <v>5</v>
          </cell>
          <cell r="Z85">
            <v>5</v>
          </cell>
          <cell r="AA85">
            <v>5</v>
          </cell>
          <cell r="AB85">
            <v>5</v>
          </cell>
          <cell r="AH85">
            <v>125</v>
          </cell>
        </row>
        <row r="86">
          <cell r="B86">
            <v>6.04</v>
          </cell>
          <cell r="C86" t="str">
            <v>Computer Education</v>
          </cell>
          <cell r="D86">
            <v>30</v>
          </cell>
          <cell r="E86">
            <v>30</v>
          </cell>
          <cell r="F86">
            <v>30</v>
          </cell>
          <cell r="G86">
            <v>30</v>
          </cell>
          <cell r="H86">
            <v>30</v>
          </cell>
          <cell r="I86">
            <v>30</v>
          </cell>
          <cell r="J86">
            <v>30</v>
          </cell>
          <cell r="K86">
            <v>30</v>
          </cell>
          <cell r="L86">
            <v>30</v>
          </cell>
          <cell r="M86">
            <v>30</v>
          </cell>
          <cell r="N86">
            <v>30</v>
          </cell>
          <cell r="O86">
            <v>30</v>
          </cell>
          <cell r="P86">
            <v>30</v>
          </cell>
          <cell r="Q86">
            <v>30</v>
          </cell>
          <cell r="R86">
            <v>30</v>
          </cell>
          <cell r="S86">
            <v>30</v>
          </cell>
          <cell r="T86">
            <v>30</v>
          </cell>
          <cell r="U86">
            <v>30</v>
          </cell>
          <cell r="V86">
            <v>30</v>
          </cell>
          <cell r="W86">
            <v>30</v>
          </cell>
          <cell r="X86">
            <v>30</v>
          </cell>
          <cell r="Y86">
            <v>30</v>
          </cell>
          <cell r="Z86">
            <v>30</v>
          </cell>
          <cell r="AA86">
            <v>30</v>
          </cell>
          <cell r="AB86">
            <v>30</v>
          </cell>
          <cell r="AH86">
            <v>750</v>
          </cell>
        </row>
        <row r="87">
          <cell r="B87">
            <v>6.05</v>
          </cell>
          <cell r="C87" t="str">
            <v>Others</v>
          </cell>
          <cell r="AH87">
            <v>0</v>
          </cell>
        </row>
        <row r="89">
          <cell r="C89" t="str">
            <v>SUB TOTAL of G</v>
          </cell>
          <cell r="D89">
            <v>65</v>
          </cell>
          <cell r="E89">
            <v>65</v>
          </cell>
          <cell r="F89">
            <v>65</v>
          </cell>
          <cell r="G89">
            <v>65</v>
          </cell>
          <cell r="H89">
            <v>65</v>
          </cell>
          <cell r="I89">
            <v>65</v>
          </cell>
          <cell r="J89">
            <v>65</v>
          </cell>
          <cell r="K89">
            <v>65</v>
          </cell>
          <cell r="L89">
            <v>65</v>
          </cell>
          <cell r="M89">
            <v>65</v>
          </cell>
          <cell r="N89">
            <v>65</v>
          </cell>
          <cell r="O89">
            <v>65</v>
          </cell>
          <cell r="P89">
            <v>65</v>
          </cell>
          <cell r="Q89">
            <v>65</v>
          </cell>
          <cell r="R89">
            <v>65</v>
          </cell>
          <cell r="S89">
            <v>65</v>
          </cell>
          <cell r="T89">
            <v>65</v>
          </cell>
          <cell r="U89">
            <v>65</v>
          </cell>
          <cell r="V89">
            <v>65</v>
          </cell>
          <cell r="W89">
            <v>65</v>
          </cell>
          <cell r="X89">
            <v>65</v>
          </cell>
          <cell r="Y89">
            <v>65</v>
          </cell>
          <cell r="Z89">
            <v>65</v>
          </cell>
          <cell r="AA89">
            <v>65</v>
          </cell>
          <cell r="AB89">
            <v>65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1625</v>
          </cell>
        </row>
        <row r="91">
          <cell r="A91" t="str">
            <v>H</v>
          </cell>
          <cell r="B91" t="str">
            <v>INTERVENTIONS FOR DISABLE CHILDREN</v>
          </cell>
        </row>
        <row r="93">
          <cell r="B93">
            <v>7.01</v>
          </cell>
          <cell r="C93" t="str">
            <v>Intervnetions for Disable Children</v>
          </cell>
          <cell r="D93">
            <v>46.932000000000002</v>
          </cell>
          <cell r="E93">
            <v>33.588000000000001</v>
          </cell>
          <cell r="F93">
            <v>31.332000000000001</v>
          </cell>
          <cell r="G93">
            <v>37.692</v>
          </cell>
          <cell r="H93">
            <v>34.5</v>
          </cell>
          <cell r="I93">
            <v>11.244</v>
          </cell>
          <cell r="J93">
            <v>41.148000000000003</v>
          </cell>
          <cell r="K93">
            <v>40.548000000000002</v>
          </cell>
          <cell r="L93">
            <v>57.948</v>
          </cell>
          <cell r="M93">
            <v>33.072000000000003</v>
          </cell>
          <cell r="N93">
            <v>15.624000000000001</v>
          </cell>
          <cell r="O93">
            <v>24.66</v>
          </cell>
          <cell r="P93">
            <v>26.244</v>
          </cell>
          <cell r="Q93">
            <v>8.7479999999999993</v>
          </cell>
          <cell r="R93">
            <v>42.24</v>
          </cell>
          <cell r="S93">
            <v>77.628</v>
          </cell>
          <cell r="T93">
            <v>44.628</v>
          </cell>
          <cell r="U93">
            <v>47.304000000000002</v>
          </cell>
          <cell r="V93">
            <v>47.988</v>
          </cell>
          <cell r="W93">
            <v>33.36</v>
          </cell>
          <cell r="X93">
            <v>49.932000000000002</v>
          </cell>
          <cell r="Y93">
            <v>38.052</v>
          </cell>
          <cell r="Z93">
            <v>45.216000000000001</v>
          </cell>
          <cell r="AA93">
            <v>6.8520000000000003</v>
          </cell>
          <cell r="AB93">
            <v>8.4239999999999995</v>
          </cell>
          <cell r="AC93">
            <v>26.34</v>
          </cell>
          <cell r="AD93">
            <v>6.4560000000000004</v>
          </cell>
          <cell r="AE93">
            <v>8.3520000000000003</v>
          </cell>
          <cell r="AF93">
            <v>7.7759999999999998</v>
          </cell>
          <cell r="AH93">
            <v>933.82799999999997</v>
          </cell>
        </row>
        <row r="95">
          <cell r="C95" t="str">
            <v>SUB TOTAL of H</v>
          </cell>
          <cell r="D95">
            <v>46.932000000000002</v>
          </cell>
          <cell r="E95">
            <v>33.588000000000001</v>
          </cell>
          <cell r="F95">
            <v>31.332000000000001</v>
          </cell>
          <cell r="G95">
            <v>37.692</v>
          </cell>
          <cell r="H95">
            <v>34.5</v>
          </cell>
          <cell r="I95">
            <v>11.244</v>
          </cell>
          <cell r="J95">
            <v>41.148000000000003</v>
          </cell>
          <cell r="K95">
            <v>40.548000000000002</v>
          </cell>
          <cell r="L95">
            <v>57.948</v>
          </cell>
          <cell r="M95">
            <v>33.072000000000003</v>
          </cell>
          <cell r="N95">
            <v>15.624000000000001</v>
          </cell>
          <cell r="O95">
            <v>24.66</v>
          </cell>
          <cell r="P95">
            <v>26.244</v>
          </cell>
          <cell r="Q95">
            <v>8.7479999999999993</v>
          </cell>
          <cell r="R95">
            <v>42.24</v>
          </cell>
          <cell r="S95">
            <v>77.628</v>
          </cell>
          <cell r="T95">
            <v>44.628</v>
          </cell>
          <cell r="U95">
            <v>47.304000000000002</v>
          </cell>
          <cell r="V95">
            <v>47.988</v>
          </cell>
          <cell r="W95">
            <v>33.36</v>
          </cell>
          <cell r="X95">
            <v>49.932000000000002</v>
          </cell>
          <cell r="Y95">
            <v>38.052</v>
          </cell>
          <cell r="Z95">
            <v>45.216000000000001</v>
          </cell>
          <cell r="AA95">
            <v>6.8520000000000003</v>
          </cell>
          <cell r="AB95">
            <v>8.4239999999999995</v>
          </cell>
          <cell r="AC95">
            <v>26.34</v>
          </cell>
          <cell r="AD95">
            <v>6.4560000000000004</v>
          </cell>
          <cell r="AE95">
            <v>8.3520000000000003</v>
          </cell>
          <cell r="AF95">
            <v>7.7759999999999998</v>
          </cell>
          <cell r="AG95">
            <v>0</v>
          </cell>
          <cell r="AH95">
            <v>933.82799999999997</v>
          </cell>
        </row>
        <row r="97">
          <cell r="A97" t="str">
            <v>I</v>
          </cell>
          <cell r="B97" t="str">
            <v>MAINTENANCE GRANT</v>
          </cell>
        </row>
        <row r="99">
          <cell r="B99">
            <v>8.01</v>
          </cell>
          <cell r="C99" t="str">
            <v>School Maintenance Grant Primary</v>
          </cell>
          <cell r="D99">
            <v>44.75</v>
          </cell>
          <cell r="E99">
            <v>49.4</v>
          </cell>
          <cell r="F99">
            <v>41.9</v>
          </cell>
          <cell r="G99">
            <v>66.05</v>
          </cell>
          <cell r="H99">
            <v>91.4</v>
          </cell>
          <cell r="I99">
            <v>38.35</v>
          </cell>
          <cell r="J99">
            <v>114.15</v>
          </cell>
          <cell r="K99">
            <v>53.25</v>
          </cell>
          <cell r="L99">
            <v>85.6</v>
          </cell>
          <cell r="M99">
            <v>39.6</v>
          </cell>
          <cell r="N99">
            <v>52</v>
          </cell>
          <cell r="O99">
            <v>47.65</v>
          </cell>
          <cell r="P99">
            <v>32.65</v>
          </cell>
          <cell r="Q99">
            <v>34.700000000000003</v>
          </cell>
          <cell r="R99">
            <v>57.45</v>
          </cell>
          <cell r="S99">
            <v>109.55</v>
          </cell>
          <cell r="T99">
            <v>122.05</v>
          </cell>
          <cell r="U99">
            <v>71.099999999999994</v>
          </cell>
          <cell r="V99">
            <v>64.150000000000006</v>
          </cell>
          <cell r="W99">
            <v>77.2</v>
          </cell>
          <cell r="X99">
            <v>47.65</v>
          </cell>
          <cell r="Y99">
            <v>115.05</v>
          </cell>
          <cell r="Z99">
            <v>77.349999999999994</v>
          </cell>
          <cell r="AA99">
            <v>15.2</v>
          </cell>
          <cell r="AB99">
            <v>19.95</v>
          </cell>
          <cell r="AC99">
            <v>26.95</v>
          </cell>
          <cell r="AD99">
            <v>5.2</v>
          </cell>
          <cell r="AE99">
            <v>6.15</v>
          </cell>
          <cell r="AF99">
            <v>13.75</v>
          </cell>
          <cell r="AH99">
            <v>1620.2000000000003</v>
          </cell>
        </row>
        <row r="100">
          <cell r="B100">
            <v>8.02</v>
          </cell>
          <cell r="C100" t="str">
            <v>School Maintenance Grant Upper Primary</v>
          </cell>
          <cell r="D100">
            <v>42.55</v>
          </cell>
          <cell r="E100">
            <v>41.7</v>
          </cell>
          <cell r="F100">
            <v>32.200000000000003</v>
          </cell>
          <cell r="G100">
            <v>61.85</v>
          </cell>
          <cell r="H100">
            <v>40.85</v>
          </cell>
          <cell r="I100">
            <v>25.2</v>
          </cell>
          <cell r="J100">
            <v>41.85</v>
          </cell>
          <cell r="K100">
            <v>38.799999999999997</v>
          </cell>
          <cell r="L100">
            <v>48.75</v>
          </cell>
          <cell r="M100">
            <v>36.299999999999997</v>
          </cell>
          <cell r="N100">
            <v>24.8</v>
          </cell>
          <cell r="O100">
            <v>34.549999999999997</v>
          </cell>
          <cell r="P100">
            <v>25.95</v>
          </cell>
          <cell r="Q100">
            <v>20.350000000000001</v>
          </cell>
          <cell r="R100">
            <v>54.7</v>
          </cell>
          <cell r="S100">
            <v>57.25</v>
          </cell>
          <cell r="T100">
            <v>61.8</v>
          </cell>
          <cell r="U100">
            <v>60.05</v>
          </cell>
          <cell r="V100">
            <v>54.15</v>
          </cell>
          <cell r="W100">
            <v>64.25</v>
          </cell>
          <cell r="X100">
            <v>42.6</v>
          </cell>
          <cell r="Y100">
            <v>59.05</v>
          </cell>
          <cell r="Z100">
            <v>32.549999999999997</v>
          </cell>
          <cell r="AA100">
            <v>11.3</v>
          </cell>
          <cell r="AB100">
            <v>5.65</v>
          </cell>
          <cell r="AC100">
            <v>15.8</v>
          </cell>
          <cell r="AD100">
            <v>3.85</v>
          </cell>
          <cell r="AE100">
            <v>5.95</v>
          </cell>
          <cell r="AF100">
            <v>12.9</v>
          </cell>
          <cell r="AH100">
            <v>1057.55</v>
          </cell>
        </row>
        <row r="102">
          <cell r="C102" t="str">
            <v>SUB TOTAL of I</v>
          </cell>
          <cell r="D102">
            <v>87.3</v>
          </cell>
          <cell r="E102">
            <v>91.1</v>
          </cell>
          <cell r="F102">
            <v>74.099999999999994</v>
          </cell>
          <cell r="G102">
            <v>127.9</v>
          </cell>
          <cell r="H102">
            <v>132.25</v>
          </cell>
          <cell r="I102">
            <v>63.55</v>
          </cell>
          <cell r="J102">
            <v>156</v>
          </cell>
          <cell r="K102">
            <v>92.05</v>
          </cell>
          <cell r="L102">
            <v>134.35</v>
          </cell>
          <cell r="M102">
            <v>75.900000000000006</v>
          </cell>
          <cell r="N102">
            <v>76.8</v>
          </cell>
          <cell r="O102">
            <v>82.199999999999989</v>
          </cell>
          <cell r="P102">
            <v>58.599999999999994</v>
          </cell>
          <cell r="Q102">
            <v>55.050000000000004</v>
          </cell>
          <cell r="R102">
            <v>112.15</v>
          </cell>
          <cell r="S102">
            <v>166.8</v>
          </cell>
          <cell r="T102">
            <v>183.85</v>
          </cell>
          <cell r="U102">
            <v>131.14999999999998</v>
          </cell>
          <cell r="V102">
            <v>118.30000000000001</v>
          </cell>
          <cell r="W102">
            <v>141.44999999999999</v>
          </cell>
          <cell r="X102">
            <v>90.25</v>
          </cell>
          <cell r="Y102">
            <v>174.1</v>
          </cell>
          <cell r="Z102">
            <v>109.89999999999999</v>
          </cell>
          <cell r="AA102">
            <v>26.5</v>
          </cell>
          <cell r="AB102">
            <v>25.6</v>
          </cell>
          <cell r="AC102">
            <v>42.75</v>
          </cell>
          <cell r="AD102">
            <v>9.0500000000000007</v>
          </cell>
          <cell r="AE102">
            <v>12.100000000000001</v>
          </cell>
          <cell r="AF102">
            <v>26.65</v>
          </cell>
          <cell r="AG102">
            <v>0</v>
          </cell>
          <cell r="AH102">
            <v>2677.75</v>
          </cell>
        </row>
        <row r="104">
          <cell r="A104" t="str">
            <v>J</v>
          </cell>
          <cell r="B104" t="str">
            <v>MANAGEMENT &amp; MIS</v>
          </cell>
        </row>
        <row r="105">
          <cell r="AH105">
            <v>0</v>
          </cell>
        </row>
        <row r="106">
          <cell r="C106" t="str">
            <v>MIS</v>
          </cell>
          <cell r="AH106">
            <v>0</v>
          </cell>
        </row>
        <row r="107">
          <cell r="B107">
            <v>9.01</v>
          </cell>
          <cell r="C107" t="str">
            <v>Maintenance of Equipments</v>
          </cell>
          <cell r="D107">
            <v>0.2</v>
          </cell>
          <cell r="E107">
            <v>0.2</v>
          </cell>
          <cell r="F107">
            <v>0.2</v>
          </cell>
          <cell r="G107">
            <v>0.2</v>
          </cell>
          <cell r="H107">
            <v>0.2</v>
          </cell>
          <cell r="I107">
            <v>0.2</v>
          </cell>
          <cell r="J107">
            <v>0.2</v>
          </cell>
          <cell r="K107">
            <v>0.2</v>
          </cell>
          <cell r="L107">
            <v>0.2</v>
          </cell>
          <cell r="M107">
            <v>0.2</v>
          </cell>
          <cell r="N107">
            <v>0.2</v>
          </cell>
          <cell r="O107">
            <v>0.2</v>
          </cell>
          <cell r="P107">
            <v>0.2</v>
          </cell>
          <cell r="Q107">
            <v>0.2</v>
          </cell>
          <cell r="R107">
            <v>0.2</v>
          </cell>
          <cell r="S107">
            <v>0.2</v>
          </cell>
          <cell r="T107">
            <v>0.2</v>
          </cell>
          <cell r="U107">
            <v>0.2</v>
          </cell>
          <cell r="V107">
            <v>0.2</v>
          </cell>
          <cell r="W107">
            <v>0.2</v>
          </cell>
          <cell r="X107">
            <v>0.2</v>
          </cell>
          <cell r="Y107">
            <v>0.2</v>
          </cell>
          <cell r="Z107">
            <v>0.2</v>
          </cell>
          <cell r="AA107">
            <v>0.2</v>
          </cell>
          <cell r="AB107">
            <v>0.2</v>
          </cell>
          <cell r="AH107">
            <v>5.0000000000000018</v>
          </cell>
        </row>
        <row r="108">
          <cell r="B108">
            <v>9.02</v>
          </cell>
          <cell r="C108" t="str">
            <v>Consumables</v>
          </cell>
          <cell r="D108">
            <v>0.3</v>
          </cell>
          <cell r="E108">
            <v>0.3</v>
          </cell>
          <cell r="F108">
            <v>0.3</v>
          </cell>
          <cell r="G108">
            <v>0.3</v>
          </cell>
          <cell r="H108">
            <v>0.3</v>
          </cell>
          <cell r="I108">
            <v>0.3</v>
          </cell>
          <cell r="J108">
            <v>0.3</v>
          </cell>
          <cell r="K108">
            <v>0.3</v>
          </cell>
          <cell r="L108">
            <v>0.3</v>
          </cell>
          <cell r="M108">
            <v>0.3</v>
          </cell>
          <cell r="N108">
            <v>0.3</v>
          </cell>
          <cell r="O108">
            <v>0.3</v>
          </cell>
          <cell r="P108">
            <v>0.3</v>
          </cell>
          <cell r="Q108">
            <v>0.3</v>
          </cell>
          <cell r="R108">
            <v>0.3</v>
          </cell>
          <cell r="S108">
            <v>0.3</v>
          </cell>
          <cell r="T108">
            <v>0.3</v>
          </cell>
          <cell r="U108">
            <v>0.3</v>
          </cell>
          <cell r="V108">
            <v>0.3</v>
          </cell>
          <cell r="W108">
            <v>0.3</v>
          </cell>
          <cell r="X108">
            <v>0.3</v>
          </cell>
          <cell r="Y108">
            <v>0.3</v>
          </cell>
          <cell r="Z108">
            <v>0.3</v>
          </cell>
          <cell r="AA108">
            <v>0.3</v>
          </cell>
          <cell r="AB108">
            <v>0.3</v>
          </cell>
          <cell r="AH108">
            <v>7.4999999999999973</v>
          </cell>
        </row>
        <row r="109">
          <cell r="B109">
            <v>9.0299999999999994</v>
          </cell>
          <cell r="C109" t="str">
            <v>EMIS Training</v>
          </cell>
          <cell r="D109">
            <v>0.22</v>
          </cell>
          <cell r="E109">
            <v>0.18</v>
          </cell>
          <cell r="F109">
            <v>0.14000000000000001</v>
          </cell>
          <cell r="G109">
            <v>0.28000000000000003</v>
          </cell>
          <cell r="H109">
            <v>0.28000000000000003</v>
          </cell>
          <cell r="I109">
            <v>0.1</v>
          </cell>
          <cell r="J109">
            <v>0.24</v>
          </cell>
          <cell r="K109">
            <v>0.16</v>
          </cell>
          <cell r="L109">
            <v>0.2</v>
          </cell>
          <cell r="M109">
            <v>0.22</v>
          </cell>
          <cell r="N109">
            <v>0.1</v>
          </cell>
          <cell r="O109">
            <v>0.16</v>
          </cell>
          <cell r="P109">
            <v>0.08</v>
          </cell>
          <cell r="Q109">
            <v>0.08</v>
          </cell>
          <cell r="R109">
            <v>0.22</v>
          </cell>
          <cell r="S109">
            <v>0.24</v>
          </cell>
          <cell r="T109">
            <v>0.26</v>
          </cell>
          <cell r="U109">
            <v>0.2</v>
          </cell>
          <cell r="V109">
            <v>0.28000000000000003</v>
          </cell>
          <cell r="W109">
            <v>0.2</v>
          </cell>
          <cell r="X109">
            <v>0.2</v>
          </cell>
          <cell r="Y109">
            <v>0.22</v>
          </cell>
          <cell r="Z109">
            <v>0.14000000000000001</v>
          </cell>
          <cell r="AA109">
            <v>0.06</v>
          </cell>
          <cell r="AB109">
            <v>0.02</v>
          </cell>
          <cell r="AH109">
            <v>4.4799999999999995</v>
          </cell>
        </row>
        <row r="110">
          <cell r="C110" t="str">
            <v>Management -  DPO</v>
          </cell>
          <cell r="AH110">
            <v>0</v>
          </cell>
        </row>
        <row r="111">
          <cell r="B111">
            <v>9.0399999999999991</v>
          </cell>
          <cell r="C111" t="str">
            <v>Block Accountant</v>
          </cell>
          <cell r="D111">
            <v>7.92</v>
          </cell>
          <cell r="E111">
            <v>6.48</v>
          </cell>
          <cell r="F111">
            <v>5.04</v>
          </cell>
          <cell r="G111">
            <v>10.08</v>
          </cell>
          <cell r="H111">
            <v>10.08</v>
          </cell>
          <cell r="I111">
            <v>3.6</v>
          </cell>
          <cell r="J111">
            <v>8.64</v>
          </cell>
          <cell r="K111">
            <v>5.76</v>
          </cell>
          <cell r="L111">
            <v>7.2</v>
          </cell>
          <cell r="M111">
            <v>7.92</v>
          </cell>
          <cell r="N111">
            <v>3.6</v>
          </cell>
          <cell r="O111">
            <v>5.76</v>
          </cell>
          <cell r="P111">
            <v>2.88</v>
          </cell>
          <cell r="Q111">
            <v>2.88</v>
          </cell>
          <cell r="R111">
            <v>7.92</v>
          </cell>
          <cell r="S111">
            <v>8.64</v>
          </cell>
          <cell r="T111">
            <v>9.36</v>
          </cell>
          <cell r="U111">
            <v>7.2</v>
          </cell>
          <cell r="V111">
            <v>10.08</v>
          </cell>
          <cell r="W111">
            <v>7.2</v>
          </cell>
          <cell r="X111">
            <v>7.2</v>
          </cell>
          <cell r="Y111">
            <v>7.92</v>
          </cell>
          <cell r="Z111">
            <v>5.04</v>
          </cell>
          <cell r="AA111">
            <v>2.16</v>
          </cell>
          <cell r="AB111">
            <v>0.72</v>
          </cell>
          <cell r="AH111">
            <v>161.27999999999994</v>
          </cell>
        </row>
        <row r="112">
          <cell r="B112">
            <v>9.0500000000000007</v>
          </cell>
          <cell r="C112" t="str">
            <v>Salary of Peon – Sweeper - BRC</v>
          </cell>
          <cell r="D112">
            <v>3.3</v>
          </cell>
          <cell r="E112">
            <v>2.7</v>
          </cell>
          <cell r="F112">
            <v>2.1</v>
          </cell>
          <cell r="G112">
            <v>4.2</v>
          </cell>
          <cell r="H112">
            <v>4.2</v>
          </cell>
          <cell r="I112">
            <v>1.5</v>
          </cell>
          <cell r="J112">
            <v>3.6</v>
          </cell>
          <cell r="K112">
            <v>2.4</v>
          </cell>
          <cell r="L112">
            <v>3</v>
          </cell>
          <cell r="M112">
            <v>3.3</v>
          </cell>
          <cell r="N112">
            <v>1.5</v>
          </cell>
          <cell r="O112">
            <v>2.4</v>
          </cell>
          <cell r="P112">
            <v>1.2</v>
          </cell>
          <cell r="Q112">
            <v>1.2</v>
          </cell>
          <cell r="R112">
            <v>3.3</v>
          </cell>
          <cell r="S112">
            <v>3.6</v>
          </cell>
          <cell r="T112">
            <v>3.9</v>
          </cell>
          <cell r="U112">
            <v>3</v>
          </cell>
          <cell r="V112">
            <v>4.2</v>
          </cell>
          <cell r="W112">
            <v>3</v>
          </cell>
          <cell r="X112">
            <v>3</v>
          </cell>
          <cell r="Y112">
            <v>3.3</v>
          </cell>
          <cell r="Z112">
            <v>2.1</v>
          </cell>
          <cell r="AA112">
            <v>0.9</v>
          </cell>
          <cell r="AB112">
            <v>0.3</v>
          </cell>
          <cell r="AH112">
            <v>67.2</v>
          </cell>
        </row>
        <row r="113">
          <cell r="B113">
            <v>9.06</v>
          </cell>
          <cell r="C113" t="str">
            <v>Maintenance of Equipments</v>
          </cell>
          <cell r="D113">
            <v>1.1000000000000001</v>
          </cell>
          <cell r="E113">
            <v>0.9</v>
          </cell>
          <cell r="F113">
            <v>0.7</v>
          </cell>
          <cell r="G113">
            <v>1.4</v>
          </cell>
          <cell r="H113">
            <v>1.4</v>
          </cell>
          <cell r="I113">
            <v>0.5</v>
          </cell>
          <cell r="J113">
            <v>1.2</v>
          </cell>
          <cell r="K113">
            <v>0.8</v>
          </cell>
          <cell r="L113">
            <v>1</v>
          </cell>
          <cell r="M113">
            <v>1.1000000000000001</v>
          </cell>
          <cell r="N113">
            <v>0.5</v>
          </cell>
          <cell r="O113">
            <v>0.8</v>
          </cell>
          <cell r="P113">
            <v>0.4</v>
          </cell>
          <cell r="Q113">
            <v>0.4</v>
          </cell>
          <cell r="R113">
            <v>1.1000000000000001</v>
          </cell>
          <cell r="S113">
            <v>1.2</v>
          </cell>
          <cell r="T113">
            <v>1.3</v>
          </cell>
          <cell r="U113">
            <v>1</v>
          </cell>
          <cell r="V113">
            <v>1.4</v>
          </cell>
          <cell r="W113">
            <v>1</v>
          </cell>
          <cell r="X113">
            <v>1</v>
          </cell>
          <cell r="Y113">
            <v>1.1000000000000001</v>
          </cell>
          <cell r="Z113">
            <v>0.7</v>
          </cell>
          <cell r="AA113">
            <v>0.3</v>
          </cell>
          <cell r="AB113">
            <v>0.1</v>
          </cell>
          <cell r="AH113">
            <v>22.400000000000002</v>
          </cell>
        </row>
        <row r="114">
          <cell r="B114">
            <v>9.07</v>
          </cell>
          <cell r="C114" t="str">
            <v>Salary of Officers</v>
          </cell>
          <cell r="D114">
            <v>5.04</v>
          </cell>
          <cell r="E114">
            <v>5.04</v>
          </cell>
          <cell r="F114">
            <v>5.04</v>
          </cell>
          <cell r="G114">
            <v>5.04</v>
          </cell>
          <cell r="H114">
            <v>5.04</v>
          </cell>
          <cell r="I114">
            <v>5.04</v>
          </cell>
          <cell r="J114">
            <v>5.04</v>
          </cell>
          <cell r="K114">
            <v>5.04</v>
          </cell>
          <cell r="L114">
            <v>5.04</v>
          </cell>
          <cell r="M114">
            <v>5.04</v>
          </cell>
          <cell r="N114">
            <v>5.04</v>
          </cell>
          <cell r="O114">
            <v>5.04</v>
          </cell>
          <cell r="P114">
            <v>5.04</v>
          </cell>
          <cell r="Q114">
            <v>5.04</v>
          </cell>
          <cell r="R114">
            <v>5.04</v>
          </cell>
          <cell r="S114">
            <v>5.04</v>
          </cell>
          <cell r="T114">
            <v>5.04</v>
          </cell>
          <cell r="U114">
            <v>5.04</v>
          </cell>
          <cell r="V114">
            <v>5.04</v>
          </cell>
          <cell r="W114">
            <v>5.04</v>
          </cell>
          <cell r="X114">
            <v>5.04</v>
          </cell>
          <cell r="Y114">
            <v>5.04</v>
          </cell>
          <cell r="Z114">
            <v>5.04</v>
          </cell>
          <cell r="AA114">
            <v>5.04</v>
          </cell>
          <cell r="AB114">
            <v>5.04</v>
          </cell>
          <cell r="AH114">
            <v>126.00000000000007</v>
          </cell>
        </row>
        <row r="115">
          <cell r="B115">
            <v>9.0800000000000054</v>
          </cell>
          <cell r="C115" t="str">
            <v>Salary of TRP</v>
          </cell>
          <cell r="D115">
            <v>15.12</v>
          </cell>
          <cell r="E115">
            <v>6.48</v>
          </cell>
          <cell r="F115">
            <v>5.04</v>
          </cell>
          <cell r="G115">
            <v>12.24</v>
          </cell>
          <cell r="H115">
            <v>10.08</v>
          </cell>
          <cell r="I115">
            <v>4.32</v>
          </cell>
          <cell r="J115">
            <v>15.84</v>
          </cell>
          <cell r="K115">
            <v>7.2</v>
          </cell>
          <cell r="L115">
            <v>9.36</v>
          </cell>
          <cell r="M115">
            <v>7.92</v>
          </cell>
          <cell r="N115">
            <v>5.76</v>
          </cell>
          <cell r="O115">
            <v>7.2</v>
          </cell>
          <cell r="P115">
            <v>3.6</v>
          </cell>
          <cell r="Q115">
            <v>2.88</v>
          </cell>
          <cell r="R115">
            <v>10.8</v>
          </cell>
          <cell r="S115">
            <v>15.84</v>
          </cell>
          <cell r="T115">
            <v>10.08</v>
          </cell>
          <cell r="U115">
            <v>15.12</v>
          </cell>
          <cell r="V115">
            <v>15.84</v>
          </cell>
          <cell r="W115">
            <v>7.2</v>
          </cell>
          <cell r="X115">
            <v>15.84</v>
          </cell>
          <cell r="Y115">
            <v>10.8</v>
          </cell>
          <cell r="Z115">
            <v>10.8</v>
          </cell>
          <cell r="AA115">
            <v>2.88</v>
          </cell>
          <cell r="AB115">
            <v>2.16</v>
          </cell>
          <cell r="AH115">
            <v>230.40000000000003</v>
          </cell>
        </row>
        <row r="116">
          <cell r="B116">
            <v>9.090000000000007</v>
          </cell>
          <cell r="C116" t="str">
            <v>Salary of Staff</v>
          </cell>
          <cell r="D116">
            <v>2</v>
          </cell>
          <cell r="E116">
            <v>2</v>
          </cell>
          <cell r="F116">
            <v>2</v>
          </cell>
          <cell r="G116">
            <v>2</v>
          </cell>
          <cell r="H116">
            <v>2</v>
          </cell>
          <cell r="I116">
            <v>2</v>
          </cell>
          <cell r="J116">
            <v>2</v>
          </cell>
          <cell r="K116">
            <v>2</v>
          </cell>
          <cell r="L116">
            <v>2</v>
          </cell>
          <cell r="M116">
            <v>2</v>
          </cell>
          <cell r="N116">
            <v>2</v>
          </cell>
          <cell r="O116">
            <v>2</v>
          </cell>
          <cell r="P116">
            <v>2</v>
          </cell>
          <cell r="Q116">
            <v>2</v>
          </cell>
          <cell r="R116">
            <v>2</v>
          </cell>
          <cell r="S116">
            <v>2</v>
          </cell>
          <cell r="T116">
            <v>2</v>
          </cell>
          <cell r="U116">
            <v>2</v>
          </cell>
          <cell r="V116">
            <v>2</v>
          </cell>
          <cell r="W116">
            <v>2</v>
          </cell>
          <cell r="X116">
            <v>2</v>
          </cell>
          <cell r="Y116">
            <v>2</v>
          </cell>
          <cell r="Z116">
            <v>2</v>
          </cell>
          <cell r="AA116">
            <v>2</v>
          </cell>
          <cell r="AB116">
            <v>2</v>
          </cell>
          <cell r="AH116">
            <v>50</v>
          </cell>
        </row>
        <row r="117">
          <cell r="B117">
            <v>9.1000000000000085</v>
          </cell>
          <cell r="C117" t="str">
            <v>Salary of Peon – Sweeper</v>
          </cell>
          <cell r="D117">
            <v>0.6</v>
          </cell>
          <cell r="E117">
            <v>0.6</v>
          </cell>
          <cell r="F117">
            <v>0.6</v>
          </cell>
          <cell r="G117">
            <v>0.6</v>
          </cell>
          <cell r="H117">
            <v>0.6</v>
          </cell>
          <cell r="I117">
            <v>0.6</v>
          </cell>
          <cell r="J117">
            <v>0.6</v>
          </cell>
          <cell r="K117">
            <v>0.6</v>
          </cell>
          <cell r="L117">
            <v>0.6</v>
          </cell>
          <cell r="M117">
            <v>0.6</v>
          </cell>
          <cell r="N117">
            <v>0.6</v>
          </cell>
          <cell r="O117">
            <v>0.6</v>
          </cell>
          <cell r="P117">
            <v>0.6</v>
          </cell>
          <cell r="Q117">
            <v>0.6</v>
          </cell>
          <cell r="R117">
            <v>0.6</v>
          </cell>
          <cell r="S117">
            <v>0.6</v>
          </cell>
          <cell r="T117">
            <v>0.6</v>
          </cell>
          <cell r="U117">
            <v>0.6</v>
          </cell>
          <cell r="V117">
            <v>0.6</v>
          </cell>
          <cell r="W117">
            <v>0.6</v>
          </cell>
          <cell r="X117">
            <v>0.6</v>
          </cell>
          <cell r="Y117">
            <v>0.6</v>
          </cell>
          <cell r="Z117">
            <v>0.6</v>
          </cell>
          <cell r="AA117">
            <v>0.6</v>
          </cell>
          <cell r="AB117">
            <v>0.6</v>
          </cell>
          <cell r="AH117">
            <v>14.999999999999995</v>
          </cell>
        </row>
        <row r="118">
          <cell r="B118">
            <v>9.1100000000000101</v>
          </cell>
          <cell r="C118" t="str">
            <v>Rent of DPO</v>
          </cell>
          <cell r="D118">
            <v>0.6</v>
          </cell>
          <cell r="E118">
            <v>0.6</v>
          </cell>
          <cell r="F118">
            <v>0.6</v>
          </cell>
          <cell r="G118">
            <v>0.6</v>
          </cell>
          <cell r="H118">
            <v>0.6</v>
          </cell>
          <cell r="I118">
            <v>0.6</v>
          </cell>
          <cell r="J118">
            <v>0.6</v>
          </cell>
          <cell r="K118">
            <v>0.6</v>
          </cell>
          <cell r="L118">
            <v>0.6</v>
          </cell>
          <cell r="M118">
            <v>0.6</v>
          </cell>
          <cell r="N118">
            <v>0.6</v>
          </cell>
          <cell r="O118">
            <v>0.6</v>
          </cell>
          <cell r="P118">
            <v>0.6</v>
          </cell>
          <cell r="Q118">
            <v>0.6</v>
          </cell>
          <cell r="R118">
            <v>0.6</v>
          </cell>
          <cell r="S118">
            <v>0.6</v>
          </cell>
          <cell r="T118">
            <v>0.6</v>
          </cell>
          <cell r="U118">
            <v>0.6</v>
          </cell>
          <cell r="V118">
            <v>0.6</v>
          </cell>
          <cell r="W118">
            <v>0.6</v>
          </cell>
          <cell r="X118">
            <v>0.6</v>
          </cell>
          <cell r="Y118">
            <v>0.6</v>
          </cell>
          <cell r="Z118">
            <v>0.6</v>
          </cell>
          <cell r="AB118">
            <v>0.6</v>
          </cell>
          <cell r="AH118">
            <v>14.399999999999995</v>
          </cell>
        </row>
        <row r="119">
          <cell r="B119">
            <v>9.1200000000000117</v>
          </cell>
          <cell r="C119" t="str">
            <v>Consumable</v>
          </cell>
          <cell r="D119">
            <v>0.5</v>
          </cell>
          <cell r="E119">
            <v>0.5</v>
          </cell>
          <cell r="F119">
            <v>0.5</v>
          </cell>
          <cell r="G119">
            <v>0.5</v>
          </cell>
          <cell r="H119">
            <v>0.5</v>
          </cell>
          <cell r="I119">
            <v>0.5</v>
          </cell>
          <cell r="J119">
            <v>0.5</v>
          </cell>
          <cell r="K119">
            <v>0.5</v>
          </cell>
          <cell r="L119">
            <v>0.5</v>
          </cell>
          <cell r="M119">
            <v>0.5</v>
          </cell>
          <cell r="N119">
            <v>0.5</v>
          </cell>
          <cell r="O119">
            <v>0.5</v>
          </cell>
          <cell r="P119">
            <v>0.5</v>
          </cell>
          <cell r="Q119">
            <v>0.5</v>
          </cell>
          <cell r="R119">
            <v>0.5</v>
          </cell>
          <cell r="S119">
            <v>0.5</v>
          </cell>
          <cell r="T119">
            <v>0.25</v>
          </cell>
          <cell r="U119">
            <v>0.5</v>
          </cell>
          <cell r="V119">
            <v>0.5</v>
          </cell>
          <cell r="W119">
            <v>0.25</v>
          </cell>
          <cell r="X119">
            <v>0.25</v>
          </cell>
          <cell r="Y119">
            <v>0.5</v>
          </cell>
          <cell r="Z119">
            <v>0.5</v>
          </cell>
          <cell r="AA119">
            <v>0.25</v>
          </cell>
          <cell r="AB119">
            <v>0.35</v>
          </cell>
          <cell r="AH119">
            <v>11.35</v>
          </cell>
        </row>
        <row r="120">
          <cell r="B120">
            <v>9.1300000000000132</v>
          </cell>
          <cell r="C120" t="str">
            <v>Stationary</v>
          </cell>
          <cell r="D120">
            <v>0.5</v>
          </cell>
          <cell r="E120">
            <v>0.5</v>
          </cell>
          <cell r="F120">
            <v>0.5</v>
          </cell>
          <cell r="G120">
            <v>0.5</v>
          </cell>
          <cell r="H120">
            <v>0.5</v>
          </cell>
          <cell r="I120">
            <v>0.5</v>
          </cell>
          <cell r="J120">
            <v>0.5</v>
          </cell>
          <cell r="K120">
            <v>0.5</v>
          </cell>
          <cell r="L120">
            <v>0.5</v>
          </cell>
          <cell r="M120">
            <v>0.5</v>
          </cell>
          <cell r="N120">
            <v>0.5</v>
          </cell>
          <cell r="O120">
            <v>0.5</v>
          </cell>
          <cell r="P120">
            <v>0.5</v>
          </cell>
          <cell r="Q120">
            <v>0.5</v>
          </cell>
          <cell r="R120">
            <v>0.5</v>
          </cell>
          <cell r="S120">
            <v>0.5</v>
          </cell>
          <cell r="T120">
            <v>0.25</v>
          </cell>
          <cell r="U120">
            <v>0.5</v>
          </cell>
          <cell r="V120">
            <v>0.5</v>
          </cell>
          <cell r="W120">
            <v>0.25</v>
          </cell>
          <cell r="X120">
            <v>0.25</v>
          </cell>
          <cell r="Y120">
            <v>0.5</v>
          </cell>
          <cell r="Z120">
            <v>0.5</v>
          </cell>
          <cell r="AA120">
            <v>0.3</v>
          </cell>
          <cell r="AB120">
            <v>0.35</v>
          </cell>
          <cell r="AH120">
            <v>11.4</v>
          </cell>
        </row>
        <row r="121">
          <cell r="B121">
            <v>9.1400000000000148</v>
          </cell>
          <cell r="C121" t="str">
            <v>Water / Electricity / Telephone</v>
          </cell>
          <cell r="D121">
            <v>0.6</v>
          </cell>
          <cell r="E121">
            <v>0.6</v>
          </cell>
          <cell r="F121">
            <v>0.6</v>
          </cell>
          <cell r="G121">
            <v>0.6</v>
          </cell>
          <cell r="H121">
            <v>0.6</v>
          </cell>
          <cell r="I121">
            <v>0.6</v>
          </cell>
          <cell r="J121">
            <v>0.6</v>
          </cell>
          <cell r="K121">
            <v>0.6</v>
          </cell>
          <cell r="L121">
            <v>0.6</v>
          </cell>
          <cell r="M121">
            <v>0.6</v>
          </cell>
          <cell r="N121">
            <v>0.6</v>
          </cell>
          <cell r="O121">
            <v>0.6</v>
          </cell>
          <cell r="P121">
            <v>0.6</v>
          </cell>
          <cell r="Q121">
            <v>0.6</v>
          </cell>
          <cell r="R121">
            <v>0.6</v>
          </cell>
          <cell r="S121">
            <v>0.6</v>
          </cell>
          <cell r="T121">
            <v>0.3</v>
          </cell>
          <cell r="U121">
            <v>0.6</v>
          </cell>
          <cell r="V121">
            <v>0.6</v>
          </cell>
          <cell r="W121">
            <v>0.3</v>
          </cell>
          <cell r="X121">
            <v>0.3</v>
          </cell>
          <cell r="Y121">
            <v>0.6</v>
          </cell>
          <cell r="Z121">
            <v>0.6</v>
          </cell>
          <cell r="AA121">
            <v>0.3</v>
          </cell>
          <cell r="AB121">
            <v>0.6</v>
          </cell>
          <cell r="AH121">
            <v>13.799999999999999</v>
          </cell>
        </row>
        <row r="122">
          <cell r="B122">
            <v>9.1500000000000163</v>
          </cell>
          <cell r="C122" t="str">
            <v>Electricity / Telephone of BRC</v>
          </cell>
          <cell r="D122">
            <v>0.18</v>
          </cell>
          <cell r="E122">
            <v>0.18</v>
          </cell>
          <cell r="F122">
            <v>0.18</v>
          </cell>
          <cell r="G122">
            <v>0.18</v>
          </cell>
          <cell r="H122">
            <v>0.18</v>
          </cell>
          <cell r="I122">
            <v>0.18</v>
          </cell>
          <cell r="J122">
            <v>0.18</v>
          </cell>
          <cell r="K122">
            <v>0.18</v>
          </cell>
          <cell r="L122">
            <v>0.18</v>
          </cell>
          <cell r="M122">
            <v>0.18</v>
          </cell>
          <cell r="N122">
            <v>0.18</v>
          </cell>
          <cell r="O122">
            <v>0.18</v>
          </cell>
          <cell r="P122">
            <v>0.18</v>
          </cell>
          <cell r="Q122">
            <v>0.18</v>
          </cell>
          <cell r="R122">
            <v>0.18</v>
          </cell>
          <cell r="S122">
            <v>0.18</v>
          </cell>
          <cell r="T122">
            <v>0.1</v>
          </cell>
          <cell r="U122">
            <v>0.18</v>
          </cell>
          <cell r="V122">
            <v>0.18</v>
          </cell>
          <cell r="W122">
            <v>0.1</v>
          </cell>
          <cell r="X122">
            <v>0.1</v>
          </cell>
          <cell r="Y122">
            <v>0.18</v>
          </cell>
          <cell r="Z122">
            <v>0.18</v>
          </cell>
          <cell r="AA122">
            <v>0.18</v>
          </cell>
          <cell r="AB122">
            <v>0.18</v>
          </cell>
          <cell r="AH122">
            <v>4.2600000000000007</v>
          </cell>
        </row>
        <row r="123">
          <cell r="B123">
            <v>9.1600000000000179</v>
          </cell>
          <cell r="C123" t="str">
            <v>TA – DA other than Workshop</v>
          </cell>
          <cell r="D123">
            <v>0.25</v>
          </cell>
          <cell r="E123">
            <v>0.25</v>
          </cell>
          <cell r="F123">
            <v>0.25</v>
          </cell>
          <cell r="G123">
            <v>0.25</v>
          </cell>
          <cell r="H123">
            <v>0.25</v>
          </cell>
          <cell r="I123">
            <v>0.25</v>
          </cell>
          <cell r="J123">
            <v>0.25</v>
          </cell>
          <cell r="K123">
            <v>0.25</v>
          </cell>
          <cell r="L123">
            <v>0.25</v>
          </cell>
          <cell r="M123">
            <v>0.25</v>
          </cell>
          <cell r="N123">
            <v>0.25</v>
          </cell>
          <cell r="O123">
            <v>0.25</v>
          </cell>
          <cell r="P123">
            <v>0.25</v>
          </cell>
          <cell r="Q123">
            <v>0.25</v>
          </cell>
          <cell r="R123">
            <v>0.25</v>
          </cell>
          <cell r="S123">
            <v>0.25</v>
          </cell>
          <cell r="T123">
            <v>0.25</v>
          </cell>
          <cell r="U123">
            <v>0.25</v>
          </cell>
          <cell r="V123">
            <v>0.25</v>
          </cell>
          <cell r="W123">
            <v>0.25</v>
          </cell>
          <cell r="X123">
            <v>0.25</v>
          </cell>
          <cell r="Y123">
            <v>0.25</v>
          </cell>
          <cell r="Z123">
            <v>0.25</v>
          </cell>
          <cell r="AA123">
            <v>0.2</v>
          </cell>
          <cell r="AB123">
            <v>0.25</v>
          </cell>
          <cell r="AH123">
            <v>6.2</v>
          </cell>
        </row>
        <row r="124">
          <cell r="B124">
            <v>9.1700000000000195</v>
          </cell>
          <cell r="C124" t="str">
            <v>Hiring of Vehicle</v>
          </cell>
          <cell r="D124">
            <v>2.4</v>
          </cell>
          <cell r="E124">
            <v>2.4</v>
          </cell>
          <cell r="F124">
            <v>2.4</v>
          </cell>
          <cell r="G124">
            <v>2.4</v>
          </cell>
          <cell r="H124">
            <v>2.4</v>
          </cell>
          <cell r="I124">
            <v>2.4</v>
          </cell>
          <cell r="J124">
            <v>2.4</v>
          </cell>
          <cell r="K124">
            <v>2.4</v>
          </cell>
          <cell r="L124">
            <v>2.4</v>
          </cell>
          <cell r="M124">
            <v>2.4</v>
          </cell>
          <cell r="N124">
            <v>2.4</v>
          </cell>
          <cell r="O124">
            <v>2.4</v>
          </cell>
          <cell r="P124">
            <v>2.4</v>
          </cell>
          <cell r="Q124">
            <v>2.4</v>
          </cell>
          <cell r="R124">
            <v>2.4</v>
          </cell>
          <cell r="S124">
            <v>2.4</v>
          </cell>
          <cell r="T124">
            <v>2</v>
          </cell>
          <cell r="U124">
            <v>2.4</v>
          </cell>
          <cell r="V124">
            <v>2.4</v>
          </cell>
          <cell r="W124">
            <v>2</v>
          </cell>
          <cell r="X124">
            <v>2</v>
          </cell>
          <cell r="Y124">
            <v>2.4</v>
          </cell>
          <cell r="Z124">
            <v>2.4</v>
          </cell>
          <cell r="AA124">
            <v>0.7</v>
          </cell>
          <cell r="AB124">
            <v>2.4</v>
          </cell>
          <cell r="AH124">
            <v>57.099999999999987</v>
          </cell>
        </row>
        <row r="125">
          <cell r="B125">
            <v>9.180000000000021</v>
          </cell>
          <cell r="C125" t="str">
            <v>Salary of Expert</v>
          </cell>
          <cell r="D125">
            <v>3.6</v>
          </cell>
          <cell r="E125">
            <v>3.6</v>
          </cell>
          <cell r="F125">
            <v>3.6</v>
          </cell>
          <cell r="G125">
            <v>3.6</v>
          </cell>
          <cell r="H125">
            <v>3.6</v>
          </cell>
          <cell r="I125">
            <v>2.4</v>
          </cell>
          <cell r="J125">
            <v>3.6</v>
          </cell>
          <cell r="K125">
            <v>3.6</v>
          </cell>
          <cell r="L125">
            <v>3.6</v>
          </cell>
          <cell r="M125">
            <v>3.6</v>
          </cell>
          <cell r="N125">
            <v>3.6</v>
          </cell>
          <cell r="O125">
            <v>3.6</v>
          </cell>
          <cell r="P125">
            <v>3.6</v>
          </cell>
          <cell r="Q125">
            <v>2.4</v>
          </cell>
          <cell r="R125">
            <v>3.6</v>
          </cell>
          <cell r="S125">
            <v>3.6</v>
          </cell>
          <cell r="T125">
            <v>3.6</v>
          </cell>
          <cell r="U125">
            <v>3.6</v>
          </cell>
          <cell r="V125">
            <v>6</v>
          </cell>
          <cell r="W125">
            <v>3.6</v>
          </cell>
          <cell r="X125">
            <v>3.6</v>
          </cell>
          <cell r="Y125">
            <v>3.6</v>
          </cell>
          <cell r="Z125">
            <v>3.6</v>
          </cell>
          <cell r="AB125">
            <v>2.4</v>
          </cell>
          <cell r="AH125">
            <v>85.199999999999989</v>
          </cell>
        </row>
        <row r="127">
          <cell r="C127" t="str">
            <v>SUB TOTAL of J</v>
          </cell>
          <cell r="D127">
            <v>44.430000000000007</v>
          </cell>
          <cell r="E127">
            <v>33.510000000000005</v>
          </cell>
          <cell r="F127">
            <v>29.790000000000003</v>
          </cell>
          <cell r="G127">
            <v>44.97</v>
          </cell>
          <cell r="H127">
            <v>42.81</v>
          </cell>
          <cell r="I127">
            <v>25.590000000000003</v>
          </cell>
          <cell r="J127">
            <v>46.290000000000006</v>
          </cell>
          <cell r="K127">
            <v>33.090000000000003</v>
          </cell>
          <cell r="L127">
            <v>37.530000000000008</v>
          </cell>
          <cell r="M127">
            <v>37.230000000000004</v>
          </cell>
          <cell r="N127">
            <v>28.230000000000004</v>
          </cell>
          <cell r="O127">
            <v>33.090000000000003</v>
          </cell>
          <cell r="P127">
            <v>24.930000000000003</v>
          </cell>
          <cell r="Q127">
            <v>23.009999999999998</v>
          </cell>
          <cell r="R127">
            <v>40.110000000000007</v>
          </cell>
          <cell r="S127">
            <v>46.290000000000006</v>
          </cell>
          <cell r="T127">
            <v>40.39</v>
          </cell>
          <cell r="U127">
            <v>43.290000000000006</v>
          </cell>
          <cell r="V127">
            <v>50.97</v>
          </cell>
          <cell r="W127">
            <v>34.090000000000003</v>
          </cell>
          <cell r="X127">
            <v>42.730000000000004</v>
          </cell>
          <cell r="Y127">
            <v>40.110000000000007</v>
          </cell>
          <cell r="Z127">
            <v>35.550000000000004</v>
          </cell>
          <cell r="AA127">
            <v>16.37</v>
          </cell>
          <cell r="AB127">
            <v>18.569999999999997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892.97</v>
          </cell>
        </row>
        <row r="129">
          <cell r="A129" t="str">
            <v>K</v>
          </cell>
          <cell r="B129" t="str">
            <v>RESEARCH AND EVALUATION</v>
          </cell>
        </row>
        <row r="130">
          <cell r="AH130">
            <v>0</v>
          </cell>
        </row>
        <row r="131">
          <cell r="B131">
            <v>10.01</v>
          </cell>
          <cell r="C131" t="str">
            <v>Action Monitoring</v>
          </cell>
          <cell r="D131">
            <v>3.133</v>
          </cell>
          <cell r="E131">
            <v>3.4580000000000002</v>
          </cell>
          <cell r="F131">
            <v>2.9329999999999998</v>
          </cell>
          <cell r="G131">
            <v>4.6239999999999997</v>
          </cell>
          <cell r="H131">
            <v>6.3979999999999997</v>
          </cell>
          <cell r="I131">
            <v>2.6850000000000001</v>
          </cell>
          <cell r="J131">
            <v>7.9909999999999997</v>
          </cell>
          <cell r="K131">
            <v>3.7279999999999998</v>
          </cell>
          <cell r="L131">
            <v>5.992</v>
          </cell>
          <cell r="M131">
            <v>2.7720000000000002</v>
          </cell>
          <cell r="N131">
            <v>3.64</v>
          </cell>
          <cell r="O131">
            <v>3.3359999999999999</v>
          </cell>
          <cell r="P131">
            <v>2.286</v>
          </cell>
          <cell r="Q131">
            <v>2.4289999999999998</v>
          </cell>
          <cell r="R131">
            <v>4.0220000000000002</v>
          </cell>
          <cell r="S131">
            <v>7.6690000000000005</v>
          </cell>
          <cell r="T131">
            <v>8.5440000000000005</v>
          </cell>
          <cell r="U131">
            <v>4.9770000000000003</v>
          </cell>
          <cell r="V131">
            <v>4.4909999999999997</v>
          </cell>
          <cell r="W131">
            <v>5.4039999999999999</v>
          </cell>
          <cell r="X131">
            <v>3.3359999999999999</v>
          </cell>
          <cell r="Y131">
            <v>8.0540000000000003</v>
          </cell>
          <cell r="Z131">
            <v>5.415</v>
          </cell>
          <cell r="AA131">
            <v>1.0640000000000001</v>
          </cell>
          <cell r="AB131">
            <v>1.397</v>
          </cell>
          <cell r="AC131">
            <v>1.887</v>
          </cell>
          <cell r="AD131">
            <v>0.36399999999999999</v>
          </cell>
          <cell r="AE131">
            <v>0.43099999999999999</v>
          </cell>
          <cell r="AF131">
            <v>0.96299999999999997</v>
          </cell>
          <cell r="AH131">
            <v>113.423</v>
          </cell>
        </row>
        <row r="132">
          <cell r="B132">
            <v>10.02</v>
          </cell>
          <cell r="C132" t="str">
            <v>BRC Monitoring</v>
          </cell>
          <cell r="D132">
            <v>1.1879999999999999</v>
          </cell>
          <cell r="E132">
            <v>0.97199999999999998</v>
          </cell>
          <cell r="F132">
            <v>0.75600000000000001</v>
          </cell>
          <cell r="G132">
            <v>1.512</v>
          </cell>
          <cell r="H132">
            <v>1.512</v>
          </cell>
          <cell r="I132">
            <v>0.54</v>
          </cell>
          <cell r="J132">
            <v>1.296</v>
          </cell>
          <cell r="K132">
            <v>0.86399999999999999</v>
          </cell>
          <cell r="L132">
            <v>1.08</v>
          </cell>
          <cell r="M132">
            <v>1.1879999999999999</v>
          </cell>
          <cell r="N132">
            <v>0.54</v>
          </cell>
          <cell r="O132">
            <v>0.86399999999999999</v>
          </cell>
          <cell r="P132">
            <v>0.432</v>
          </cell>
          <cell r="Q132">
            <v>0.432</v>
          </cell>
          <cell r="R132">
            <v>1.1879999999999999</v>
          </cell>
          <cell r="S132">
            <v>1.296</v>
          </cell>
          <cell r="T132">
            <v>1.4039999999999999</v>
          </cell>
          <cell r="U132">
            <v>1.08</v>
          </cell>
          <cell r="V132">
            <v>1.512</v>
          </cell>
          <cell r="W132">
            <v>1.08</v>
          </cell>
          <cell r="X132">
            <v>1.08</v>
          </cell>
          <cell r="Y132">
            <v>1.1879999999999999</v>
          </cell>
          <cell r="Z132">
            <v>0.75600000000000001</v>
          </cell>
          <cell r="AA132">
            <v>0.32400000000000001</v>
          </cell>
          <cell r="AB132">
            <v>0.108</v>
          </cell>
          <cell r="AH132">
            <v>24.192000000000004</v>
          </cell>
        </row>
        <row r="133">
          <cell r="B133">
            <v>10.029999999999999</v>
          </cell>
          <cell r="C133" t="str">
            <v>CRC Monitoring</v>
          </cell>
          <cell r="D133">
            <v>6.72</v>
          </cell>
          <cell r="E133">
            <v>4.6079999999999997</v>
          </cell>
          <cell r="F133">
            <v>3.3119999999999998</v>
          </cell>
          <cell r="G133">
            <v>7.1520000000000001</v>
          </cell>
          <cell r="H133">
            <v>10.464</v>
          </cell>
          <cell r="I133">
            <v>4.032</v>
          </cell>
          <cell r="J133">
            <v>10.08</v>
          </cell>
          <cell r="K133">
            <v>6</v>
          </cell>
          <cell r="L133">
            <v>8.9759999999999991</v>
          </cell>
          <cell r="M133">
            <v>5.8079999999999998</v>
          </cell>
          <cell r="N133">
            <v>4.944</v>
          </cell>
          <cell r="O133">
            <v>4.8959999999999999</v>
          </cell>
          <cell r="P133">
            <v>2.7359999999999998</v>
          </cell>
          <cell r="Q133">
            <v>3.36</v>
          </cell>
          <cell r="R133">
            <v>6.96</v>
          </cell>
          <cell r="S133">
            <v>9.6</v>
          </cell>
          <cell r="T133">
            <v>10.272</v>
          </cell>
          <cell r="U133">
            <v>6.9119999999999999</v>
          </cell>
          <cell r="V133">
            <v>7.8719999999999999</v>
          </cell>
          <cell r="W133">
            <v>8.4480000000000004</v>
          </cell>
          <cell r="X133">
            <v>6.48</v>
          </cell>
          <cell r="Y133">
            <v>7.968</v>
          </cell>
          <cell r="Z133">
            <v>4.5599999999999996</v>
          </cell>
          <cell r="AA133">
            <v>1.6320000000000001</v>
          </cell>
          <cell r="AB133">
            <v>1.536</v>
          </cell>
          <cell r="AC133">
            <v>2.0640000000000001</v>
          </cell>
          <cell r="AD133">
            <v>1.1040000000000001</v>
          </cell>
          <cell r="AE133">
            <v>0.76800000000000002</v>
          </cell>
          <cell r="AF133">
            <v>1.5840000000000001</v>
          </cell>
          <cell r="AH133">
            <v>160.84799999999998</v>
          </cell>
        </row>
        <row r="134">
          <cell r="B134">
            <v>10.039999999999999</v>
          </cell>
          <cell r="C134" t="str">
            <v>Monitoring Expenditure of TRP</v>
          </cell>
          <cell r="D134">
            <v>6.3</v>
          </cell>
          <cell r="E134">
            <v>2.7</v>
          </cell>
          <cell r="F134">
            <v>2.1</v>
          </cell>
          <cell r="G134">
            <v>5.0999999999999996</v>
          </cell>
          <cell r="H134">
            <v>4.2</v>
          </cell>
          <cell r="I134">
            <v>1.8</v>
          </cell>
          <cell r="J134">
            <v>6.6</v>
          </cell>
          <cell r="K134">
            <v>3</v>
          </cell>
          <cell r="L134">
            <v>3.9</v>
          </cell>
          <cell r="M134">
            <v>3.3</v>
          </cell>
          <cell r="N134">
            <v>2.4</v>
          </cell>
          <cell r="O134">
            <v>3</v>
          </cell>
          <cell r="P134">
            <v>1.5</v>
          </cell>
          <cell r="Q134">
            <v>1.2</v>
          </cell>
          <cell r="R134">
            <v>4.5</v>
          </cell>
          <cell r="S134">
            <v>6.6</v>
          </cell>
          <cell r="T134">
            <v>4.2</v>
          </cell>
          <cell r="U134">
            <v>6.3</v>
          </cell>
          <cell r="V134">
            <v>6.6</v>
          </cell>
          <cell r="W134">
            <v>3</v>
          </cell>
          <cell r="X134">
            <v>6.6</v>
          </cell>
          <cell r="Y134">
            <v>4.5</v>
          </cell>
          <cell r="Z134">
            <v>4.5</v>
          </cell>
          <cell r="AA134">
            <v>1.5</v>
          </cell>
          <cell r="AB134">
            <v>0.9</v>
          </cell>
          <cell r="AH134">
            <v>96.3</v>
          </cell>
        </row>
        <row r="136">
          <cell r="C136" t="str">
            <v>SUB TOTAL of K</v>
          </cell>
          <cell r="D136">
            <v>17.341000000000001</v>
          </cell>
          <cell r="E136">
            <v>11.738</v>
          </cell>
          <cell r="F136">
            <v>9.1009999999999991</v>
          </cell>
          <cell r="G136">
            <v>18.387999999999998</v>
          </cell>
          <cell r="H136">
            <v>22.574000000000002</v>
          </cell>
          <cell r="I136">
            <v>9.0570000000000004</v>
          </cell>
          <cell r="J136">
            <v>25.966999999999999</v>
          </cell>
          <cell r="K136">
            <v>13.591999999999999</v>
          </cell>
          <cell r="L136">
            <v>19.947999999999997</v>
          </cell>
          <cell r="M136">
            <v>13.068000000000001</v>
          </cell>
          <cell r="N136">
            <v>11.523999999999999</v>
          </cell>
          <cell r="O136">
            <v>12.096</v>
          </cell>
          <cell r="P136">
            <v>6.9539999999999997</v>
          </cell>
          <cell r="Q136">
            <v>7.4210000000000003</v>
          </cell>
          <cell r="R136">
            <v>16.670000000000002</v>
          </cell>
          <cell r="S136">
            <v>25.164999999999999</v>
          </cell>
          <cell r="T136">
            <v>24.419999999999998</v>
          </cell>
          <cell r="U136">
            <v>19.269000000000002</v>
          </cell>
          <cell r="V136">
            <v>20.475000000000001</v>
          </cell>
          <cell r="W136">
            <v>17.932000000000002</v>
          </cell>
          <cell r="X136">
            <v>17.496000000000002</v>
          </cell>
          <cell r="Y136">
            <v>21.71</v>
          </cell>
          <cell r="Z136">
            <v>15.231</v>
          </cell>
          <cell r="AA136">
            <v>4.5200000000000005</v>
          </cell>
          <cell r="AB136">
            <v>3.9410000000000003</v>
          </cell>
          <cell r="AC136">
            <v>3.9510000000000001</v>
          </cell>
          <cell r="AD136">
            <v>1.468</v>
          </cell>
          <cell r="AE136">
            <v>1.1990000000000001</v>
          </cell>
          <cell r="AF136">
            <v>2.5470000000000002</v>
          </cell>
          <cell r="AG136">
            <v>0</v>
          </cell>
          <cell r="AH136">
            <v>394.76300000000003</v>
          </cell>
        </row>
        <row r="138">
          <cell r="A138" t="str">
            <v>L</v>
          </cell>
          <cell r="B138" t="str">
            <v>SCHOOL GRANT</v>
          </cell>
        </row>
        <row r="140">
          <cell r="B140">
            <v>11.01</v>
          </cell>
          <cell r="C140" t="str">
            <v>Primary School Grant</v>
          </cell>
          <cell r="D140">
            <v>17.899999999999999</v>
          </cell>
          <cell r="E140">
            <v>19.760000000000002</v>
          </cell>
          <cell r="F140">
            <v>16.760000000000002</v>
          </cell>
          <cell r="G140">
            <v>26.42</v>
          </cell>
          <cell r="H140">
            <v>36.56</v>
          </cell>
          <cell r="I140">
            <v>15.34</v>
          </cell>
          <cell r="J140">
            <v>45.66</v>
          </cell>
          <cell r="K140">
            <v>21.3</v>
          </cell>
          <cell r="L140">
            <v>34.24</v>
          </cell>
          <cell r="M140">
            <v>15.84</v>
          </cell>
          <cell r="N140">
            <v>20.8</v>
          </cell>
          <cell r="O140">
            <v>19.059999999999999</v>
          </cell>
          <cell r="P140">
            <v>13.06</v>
          </cell>
          <cell r="Q140">
            <v>13.88</v>
          </cell>
          <cell r="R140">
            <v>22.98</v>
          </cell>
          <cell r="S140">
            <v>43.82</v>
          </cell>
          <cell r="T140">
            <v>48.82</v>
          </cell>
          <cell r="U140">
            <v>28.44</v>
          </cell>
          <cell r="V140">
            <v>25.66</v>
          </cell>
          <cell r="W140">
            <v>30.88</v>
          </cell>
          <cell r="X140">
            <v>19.059999999999999</v>
          </cell>
          <cell r="Y140">
            <v>46.02</v>
          </cell>
          <cell r="Z140">
            <v>30.94</v>
          </cell>
          <cell r="AA140">
            <v>6.08</v>
          </cell>
          <cell r="AB140">
            <v>7.98</v>
          </cell>
          <cell r="AC140">
            <v>10.78</v>
          </cell>
          <cell r="AD140">
            <v>2.08</v>
          </cell>
          <cell r="AE140">
            <v>2.46</v>
          </cell>
          <cell r="AF140">
            <v>5.5</v>
          </cell>
          <cell r="AH140">
            <v>648.08000000000015</v>
          </cell>
        </row>
        <row r="141">
          <cell r="B141">
            <v>11.02</v>
          </cell>
          <cell r="C141" t="str">
            <v>Upper Primary School Grant</v>
          </cell>
          <cell r="D141">
            <v>17.02</v>
          </cell>
          <cell r="E141">
            <v>16.68</v>
          </cell>
          <cell r="F141">
            <v>12.88</v>
          </cell>
          <cell r="G141">
            <v>24.74</v>
          </cell>
          <cell r="H141">
            <v>16.34</v>
          </cell>
          <cell r="I141">
            <v>10.08</v>
          </cell>
          <cell r="J141">
            <v>16.739999999999998</v>
          </cell>
          <cell r="K141">
            <v>15.52</v>
          </cell>
          <cell r="L141">
            <v>19.5</v>
          </cell>
          <cell r="M141">
            <v>14.52</v>
          </cell>
          <cell r="N141">
            <v>9.92</v>
          </cell>
          <cell r="O141">
            <v>13.82</v>
          </cell>
          <cell r="P141">
            <v>10.38</v>
          </cell>
          <cell r="Q141">
            <v>8.14</v>
          </cell>
          <cell r="R141">
            <v>21.88</v>
          </cell>
          <cell r="S141">
            <v>22.9</v>
          </cell>
          <cell r="T141">
            <v>24.72</v>
          </cell>
          <cell r="U141">
            <v>24.02</v>
          </cell>
          <cell r="V141">
            <v>21.66</v>
          </cell>
          <cell r="W141">
            <v>25.7</v>
          </cell>
          <cell r="X141">
            <v>17.04</v>
          </cell>
          <cell r="Y141">
            <v>23.62</v>
          </cell>
          <cell r="Z141">
            <v>13.02</v>
          </cell>
          <cell r="AA141">
            <v>4.5199999999999996</v>
          </cell>
          <cell r="AB141">
            <v>2.2599999999999998</v>
          </cell>
          <cell r="AC141">
            <v>6.32</v>
          </cell>
          <cell r="AD141">
            <v>1.54</v>
          </cell>
          <cell r="AE141">
            <v>2.38</v>
          </cell>
          <cell r="AF141">
            <v>5.16</v>
          </cell>
          <cell r="AH141">
            <v>423.02</v>
          </cell>
        </row>
        <row r="143">
          <cell r="C143" t="str">
            <v>SUB TOTAL of L</v>
          </cell>
          <cell r="D143">
            <v>34.92</v>
          </cell>
          <cell r="E143">
            <v>36.44</v>
          </cell>
          <cell r="F143">
            <v>29.64</v>
          </cell>
          <cell r="G143">
            <v>51.16</v>
          </cell>
          <cell r="H143">
            <v>52.900000000000006</v>
          </cell>
          <cell r="I143">
            <v>25.42</v>
          </cell>
          <cell r="J143">
            <v>62.399999999999991</v>
          </cell>
          <cell r="K143">
            <v>36.82</v>
          </cell>
          <cell r="L143">
            <v>53.74</v>
          </cell>
          <cell r="M143">
            <v>30.36</v>
          </cell>
          <cell r="N143">
            <v>30.72</v>
          </cell>
          <cell r="O143">
            <v>32.879999999999995</v>
          </cell>
          <cell r="P143">
            <v>23.44</v>
          </cell>
          <cell r="Q143">
            <v>22.020000000000003</v>
          </cell>
          <cell r="R143">
            <v>44.86</v>
          </cell>
          <cell r="S143">
            <v>66.72</v>
          </cell>
          <cell r="T143">
            <v>73.539999999999992</v>
          </cell>
          <cell r="U143">
            <v>52.46</v>
          </cell>
          <cell r="V143">
            <v>47.32</v>
          </cell>
          <cell r="W143">
            <v>56.58</v>
          </cell>
          <cell r="X143">
            <v>36.099999999999994</v>
          </cell>
          <cell r="Y143">
            <v>69.64</v>
          </cell>
          <cell r="Z143">
            <v>43.96</v>
          </cell>
          <cell r="AA143">
            <v>10.6</v>
          </cell>
          <cell r="AB143">
            <v>10.24</v>
          </cell>
          <cell r="AC143">
            <v>17.100000000000001</v>
          </cell>
          <cell r="AD143">
            <v>3.62</v>
          </cell>
          <cell r="AE143">
            <v>4.84</v>
          </cell>
          <cell r="AF143">
            <v>10.66</v>
          </cell>
          <cell r="AG143">
            <v>0</v>
          </cell>
          <cell r="AH143">
            <v>1071.0999999999999</v>
          </cell>
        </row>
        <row r="146">
          <cell r="A146" t="str">
            <v>M</v>
          </cell>
          <cell r="B146" t="str">
            <v>TEACHERS GRANT</v>
          </cell>
        </row>
        <row r="148">
          <cell r="B148">
            <v>12.01</v>
          </cell>
          <cell r="C148" t="str">
            <v>Primary Teachers Grant</v>
          </cell>
          <cell r="D148">
            <v>31.285</v>
          </cell>
          <cell r="E148">
            <v>33.78</v>
          </cell>
          <cell r="F148">
            <v>23.984999999999999</v>
          </cell>
          <cell r="G148">
            <v>35.9</v>
          </cell>
          <cell r="H148">
            <v>40.340000000000003</v>
          </cell>
          <cell r="I148">
            <v>21.504999999999999</v>
          </cell>
          <cell r="J148">
            <v>47.53</v>
          </cell>
          <cell r="K148">
            <v>33.505000000000003</v>
          </cell>
          <cell r="L148">
            <v>44.585000000000001</v>
          </cell>
          <cell r="M148">
            <v>26.175000000000001</v>
          </cell>
          <cell r="N148">
            <v>25.055</v>
          </cell>
          <cell r="O148">
            <v>24.135000000000002</v>
          </cell>
          <cell r="P148">
            <v>20.725000000000001</v>
          </cell>
          <cell r="Q148">
            <v>11.865</v>
          </cell>
          <cell r="R148">
            <v>48.68</v>
          </cell>
          <cell r="S148">
            <v>58.07</v>
          </cell>
          <cell r="T148">
            <v>52.655000000000001</v>
          </cell>
          <cell r="U148">
            <v>32.17</v>
          </cell>
          <cell r="V148">
            <v>44.494999999999997</v>
          </cell>
          <cell r="W148">
            <v>28.8</v>
          </cell>
          <cell r="X148">
            <v>31.06</v>
          </cell>
          <cell r="Y148">
            <v>51.094999999999999</v>
          </cell>
          <cell r="Z148">
            <v>37.055</v>
          </cell>
          <cell r="AA148">
            <v>8.4</v>
          </cell>
          <cell r="AB148">
            <v>6.77</v>
          </cell>
          <cell r="AC148">
            <v>25.2</v>
          </cell>
          <cell r="AD148">
            <v>4.5350000000000001</v>
          </cell>
          <cell r="AE148">
            <v>5.9649999999999999</v>
          </cell>
          <cell r="AF148">
            <v>17.2</v>
          </cell>
          <cell r="AH148">
            <v>872.51999999999987</v>
          </cell>
        </row>
        <row r="149">
          <cell r="B149">
            <v>12.02</v>
          </cell>
          <cell r="C149" t="str">
            <v>Upper Primary Teachers  Grant</v>
          </cell>
          <cell r="AH149">
            <v>0</v>
          </cell>
        </row>
        <row r="151">
          <cell r="A151" t="str">
            <v xml:space="preserve">    </v>
          </cell>
          <cell r="C151" t="str">
            <v>SUB TOTAL of M</v>
          </cell>
          <cell r="D151">
            <v>31.285</v>
          </cell>
          <cell r="E151">
            <v>33.78</v>
          </cell>
          <cell r="F151">
            <v>23.984999999999999</v>
          </cell>
          <cell r="G151">
            <v>35.9</v>
          </cell>
          <cell r="H151">
            <v>40.340000000000003</v>
          </cell>
          <cell r="I151">
            <v>21.504999999999999</v>
          </cell>
          <cell r="J151">
            <v>47.53</v>
          </cell>
          <cell r="K151">
            <v>33.505000000000003</v>
          </cell>
          <cell r="L151">
            <v>44.585000000000001</v>
          </cell>
          <cell r="M151">
            <v>26.175000000000001</v>
          </cell>
          <cell r="N151">
            <v>25.055</v>
          </cell>
          <cell r="O151">
            <v>24.135000000000002</v>
          </cell>
          <cell r="P151">
            <v>20.725000000000001</v>
          </cell>
          <cell r="Q151">
            <v>11.865</v>
          </cell>
          <cell r="R151">
            <v>48.68</v>
          </cell>
          <cell r="S151">
            <v>58.07</v>
          </cell>
          <cell r="T151">
            <v>52.655000000000001</v>
          </cell>
          <cell r="U151">
            <v>32.17</v>
          </cell>
          <cell r="V151">
            <v>44.494999999999997</v>
          </cell>
          <cell r="W151">
            <v>28.8</v>
          </cell>
          <cell r="X151">
            <v>31.06</v>
          </cell>
          <cell r="Y151">
            <v>51.094999999999999</v>
          </cell>
          <cell r="Z151">
            <v>37.055</v>
          </cell>
          <cell r="AA151">
            <v>8.4</v>
          </cell>
          <cell r="AB151">
            <v>6.77</v>
          </cell>
          <cell r="AC151">
            <v>25.2</v>
          </cell>
          <cell r="AD151">
            <v>4.5350000000000001</v>
          </cell>
          <cell r="AE151">
            <v>5.9649999999999999</v>
          </cell>
          <cell r="AF151">
            <v>17.2</v>
          </cell>
          <cell r="AG151">
            <v>0</v>
          </cell>
          <cell r="AH151">
            <v>872.51999999999987</v>
          </cell>
        </row>
        <row r="153">
          <cell r="A153" t="str">
            <v>N</v>
          </cell>
          <cell r="B153" t="str">
            <v>TEACHERS SALARY</v>
          </cell>
        </row>
        <row r="155">
          <cell r="B155">
            <v>13.01</v>
          </cell>
          <cell r="C155" t="str">
            <v>Primary New Teachers</v>
          </cell>
          <cell r="AH155">
            <v>0</v>
          </cell>
        </row>
        <row r="156">
          <cell r="B156">
            <v>13.02</v>
          </cell>
          <cell r="C156" t="str">
            <v>U P New Teachers Salary</v>
          </cell>
          <cell r="AH156">
            <v>0</v>
          </cell>
        </row>
        <row r="157">
          <cell r="B157">
            <v>13.03</v>
          </cell>
          <cell r="C157" t="str">
            <v>New Other</v>
          </cell>
          <cell r="AH157">
            <v>0</v>
          </cell>
        </row>
        <row r="159">
          <cell r="C159" t="str">
            <v>SUB TOTAL of 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</row>
        <row r="161">
          <cell r="A161" t="str">
            <v>O</v>
          </cell>
          <cell r="B161" t="str">
            <v>TEACHING LEARNING EQUIPMENT</v>
          </cell>
        </row>
        <row r="163">
          <cell r="B163">
            <v>15.01</v>
          </cell>
          <cell r="C163" t="str">
            <v>TLE- New Primary</v>
          </cell>
          <cell r="AH163">
            <v>0</v>
          </cell>
        </row>
        <row r="164">
          <cell r="B164">
            <v>15.02</v>
          </cell>
          <cell r="C164" t="str">
            <v>TLE -New Upper Primary</v>
          </cell>
          <cell r="AH164">
            <v>0</v>
          </cell>
        </row>
        <row r="165">
          <cell r="B165">
            <v>15.03</v>
          </cell>
          <cell r="C165" t="str">
            <v>UPS Not Covered under OBB</v>
          </cell>
          <cell r="D165">
            <v>73.5</v>
          </cell>
          <cell r="F165">
            <v>20</v>
          </cell>
          <cell r="G165">
            <v>6.5</v>
          </cell>
          <cell r="H165">
            <v>275</v>
          </cell>
          <cell r="J165">
            <v>4.5</v>
          </cell>
          <cell r="L165">
            <v>8</v>
          </cell>
          <cell r="M165">
            <v>16</v>
          </cell>
          <cell r="N165">
            <v>100.5</v>
          </cell>
          <cell r="O165">
            <v>15</v>
          </cell>
          <cell r="P165">
            <v>85.5</v>
          </cell>
          <cell r="Q165">
            <v>32</v>
          </cell>
          <cell r="R165">
            <v>82.5</v>
          </cell>
          <cell r="S165">
            <v>65.5</v>
          </cell>
          <cell r="T165">
            <v>97</v>
          </cell>
          <cell r="V165">
            <v>3</v>
          </cell>
          <cell r="X165">
            <v>135.5</v>
          </cell>
          <cell r="Z165">
            <v>53.5</v>
          </cell>
          <cell r="AB165">
            <v>23.5</v>
          </cell>
          <cell r="AE165">
            <v>0.5</v>
          </cell>
          <cell r="AH165">
            <v>1097.5</v>
          </cell>
        </row>
        <row r="166">
          <cell r="B166">
            <v>15.04</v>
          </cell>
          <cell r="C166" t="str">
            <v>Other (TLE)</v>
          </cell>
          <cell r="AH166">
            <v>0</v>
          </cell>
        </row>
        <row r="168">
          <cell r="C168" t="str">
            <v>SUB TOTAL of O</v>
          </cell>
          <cell r="D168">
            <v>73.5</v>
          </cell>
          <cell r="E168">
            <v>0</v>
          </cell>
          <cell r="F168">
            <v>20</v>
          </cell>
          <cell r="G168">
            <v>6.5</v>
          </cell>
          <cell r="H168">
            <v>275</v>
          </cell>
          <cell r="I168">
            <v>0</v>
          </cell>
          <cell r="J168">
            <v>4.5</v>
          </cell>
          <cell r="K168">
            <v>0</v>
          </cell>
          <cell r="L168">
            <v>8</v>
          </cell>
          <cell r="M168">
            <v>16</v>
          </cell>
          <cell r="N168">
            <v>100.5</v>
          </cell>
          <cell r="O168">
            <v>15</v>
          </cell>
          <cell r="P168">
            <v>85.5</v>
          </cell>
          <cell r="Q168">
            <v>32</v>
          </cell>
          <cell r="R168">
            <v>82.5</v>
          </cell>
          <cell r="S168">
            <v>65.5</v>
          </cell>
          <cell r="T168">
            <v>97</v>
          </cell>
          <cell r="U168">
            <v>0</v>
          </cell>
          <cell r="V168">
            <v>3</v>
          </cell>
          <cell r="W168">
            <v>0</v>
          </cell>
          <cell r="X168">
            <v>135.5</v>
          </cell>
          <cell r="Y168">
            <v>0</v>
          </cell>
          <cell r="Z168">
            <v>53.5</v>
          </cell>
          <cell r="AA168">
            <v>0</v>
          </cell>
          <cell r="AB168">
            <v>23.5</v>
          </cell>
          <cell r="AC168">
            <v>0</v>
          </cell>
          <cell r="AD168">
            <v>0</v>
          </cell>
          <cell r="AE168">
            <v>0.5</v>
          </cell>
          <cell r="AF168">
            <v>0</v>
          </cell>
          <cell r="AG168">
            <v>0</v>
          </cell>
          <cell r="AH168">
            <v>1097.5</v>
          </cell>
        </row>
        <row r="170">
          <cell r="A170" t="str">
            <v>P</v>
          </cell>
          <cell r="B170" t="str">
            <v>TEACHERS TRAINNING</v>
          </cell>
        </row>
        <row r="172">
          <cell r="B172">
            <v>16.010000000000002</v>
          </cell>
          <cell r="C172" t="str">
            <v>Inservice Teachers Trainning</v>
          </cell>
          <cell r="D172">
            <v>87.597999999999999</v>
          </cell>
          <cell r="E172">
            <v>94.584000000000003</v>
          </cell>
          <cell r="F172">
            <v>67.158000000000001</v>
          </cell>
          <cell r="G172">
            <v>100.52</v>
          </cell>
          <cell r="H172">
            <v>112.952</v>
          </cell>
          <cell r="I172">
            <v>60.213999999999999</v>
          </cell>
          <cell r="J172">
            <v>133.084</v>
          </cell>
          <cell r="K172">
            <v>93.813999999999993</v>
          </cell>
          <cell r="L172">
            <v>124.83799999999999</v>
          </cell>
          <cell r="M172">
            <v>73.290000000000006</v>
          </cell>
          <cell r="N172">
            <v>70.153999999999996</v>
          </cell>
          <cell r="O172">
            <v>67.578000000000003</v>
          </cell>
          <cell r="P172">
            <v>58.03</v>
          </cell>
          <cell r="Q172">
            <v>33.222000000000001</v>
          </cell>
          <cell r="R172">
            <v>136.304</v>
          </cell>
          <cell r="S172">
            <v>162.596</v>
          </cell>
          <cell r="T172">
            <v>147.434</v>
          </cell>
          <cell r="U172">
            <v>90.075999999999993</v>
          </cell>
          <cell r="V172">
            <v>124.586</v>
          </cell>
          <cell r="W172">
            <v>80.64</v>
          </cell>
          <cell r="X172">
            <v>86.968000000000004</v>
          </cell>
          <cell r="Y172">
            <v>143.066</v>
          </cell>
          <cell r="Z172">
            <v>103.754</v>
          </cell>
          <cell r="AA172">
            <v>23.52</v>
          </cell>
          <cell r="AB172">
            <v>18.956</v>
          </cell>
          <cell r="AC172">
            <v>70.56</v>
          </cell>
          <cell r="AD172">
            <v>12.698</v>
          </cell>
          <cell r="AE172">
            <v>16.702000000000002</v>
          </cell>
          <cell r="AF172">
            <v>48.16</v>
          </cell>
          <cell r="AH172">
            <v>2443.056</v>
          </cell>
        </row>
        <row r="173">
          <cell r="B173">
            <v>16.02</v>
          </cell>
          <cell r="C173" t="str">
            <v>New Recruited Teachers Trainning</v>
          </cell>
          <cell r="AH173">
            <v>0</v>
          </cell>
        </row>
        <row r="174">
          <cell r="B174">
            <v>16.03</v>
          </cell>
          <cell r="C174" t="str">
            <v>Untrained</v>
          </cell>
          <cell r="AH174">
            <v>0</v>
          </cell>
        </row>
        <row r="175">
          <cell r="B175">
            <v>16.04</v>
          </cell>
          <cell r="C175" t="str">
            <v>Others</v>
          </cell>
          <cell r="AH175">
            <v>0</v>
          </cell>
        </row>
        <row r="177">
          <cell r="C177" t="str">
            <v>SUB TOTAL of P</v>
          </cell>
          <cell r="D177">
            <v>87.597999999999999</v>
          </cell>
          <cell r="E177">
            <v>94.584000000000003</v>
          </cell>
          <cell r="F177">
            <v>67.158000000000001</v>
          </cell>
          <cell r="G177">
            <v>100.52</v>
          </cell>
          <cell r="H177">
            <v>112.952</v>
          </cell>
          <cell r="I177">
            <v>60.213999999999999</v>
          </cell>
          <cell r="J177">
            <v>133.084</v>
          </cell>
          <cell r="K177">
            <v>93.813999999999993</v>
          </cell>
          <cell r="L177">
            <v>124.83799999999999</v>
          </cell>
          <cell r="M177">
            <v>73.290000000000006</v>
          </cell>
          <cell r="N177">
            <v>70.153999999999996</v>
          </cell>
          <cell r="O177">
            <v>67.578000000000003</v>
          </cell>
          <cell r="P177">
            <v>58.03</v>
          </cell>
          <cell r="Q177">
            <v>33.222000000000001</v>
          </cell>
          <cell r="R177">
            <v>136.304</v>
          </cell>
          <cell r="S177">
            <v>162.596</v>
          </cell>
          <cell r="T177">
            <v>147.434</v>
          </cell>
          <cell r="U177">
            <v>90.075999999999993</v>
          </cell>
          <cell r="V177">
            <v>124.586</v>
          </cell>
          <cell r="W177">
            <v>80.64</v>
          </cell>
          <cell r="X177">
            <v>86.968000000000004</v>
          </cell>
          <cell r="Y177">
            <v>143.066</v>
          </cell>
          <cell r="Z177">
            <v>103.754</v>
          </cell>
          <cell r="AA177">
            <v>23.52</v>
          </cell>
          <cell r="AB177">
            <v>18.956</v>
          </cell>
          <cell r="AC177">
            <v>70.56</v>
          </cell>
          <cell r="AD177">
            <v>12.698</v>
          </cell>
          <cell r="AE177">
            <v>16.702000000000002</v>
          </cell>
          <cell r="AF177">
            <v>48.16</v>
          </cell>
          <cell r="AG177">
            <v>0</v>
          </cell>
          <cell r="AH177">
            <v>2443.056</v>
          </cell>
        </row>
        <row r="179">
          <cell r="A179" t="str">
            <v>Q</v>
          </cell>
          <cell r="B179" t="str">
            <v>COMMUNITY MOBILIZATION</v>
          </cell>
        </row>
        <row r="181">
          <cell r="B181">
            <v>17.010000000000002</v>
          </cell>
          <cell r="C181" t="str">
            <v>Community Mobilization</v>
          </cell>
          <cell r="D181">
            <v>2.3959999999999999</v>
          </cell>
          <cell r="E181">
            <v>3.1989999999999998</v>
          </cell>
          <cell r="F181">
            <v>2.2629999999999999</v>
          </cell>
          <cell r="G181">
            <v>3.8079999999999998</v>
          </cell>
          <cell r="H181">
            <v>5.266</v>
          </cell>
          <cell r="I181">
            <v>1.9159999999999999</v>
          </cell>
          <cell r="J181">
            <v>6.4740000000000002</v>
          </cell>
          <cell r="K181">
            <v>2.1520000000000001</v>
          </cell>
          <cell r="L181">
            <v>3.528</v>
          </cell>
          <cell r="M181">
            <v>2.597</v>
          </cell>
          <cell r="N181">
            <v>2.4119999999999999</v>
          </cell>
          <cell r="O181">
            <v>2.7439999999999998</v>
          </cell>
          <cell r="P181">
            <v>1.48</v>
          </cell>
          <cell r="Q181">
            <v>2.153</v>
          </cell>
          <cell r="R181">
            <v>3.496</v>
          </cell>
          <cell r="S181">
            <v>5.9050000000000002</v>
          </cell>
          <cell r="T181">
            <v>6.2</v>
          </cell>
          <cell r="U181">
            <v>3.3940000000000001</v>
          </cell>
          <cell r="V181">
            <v>3.7429999999999999</v>
          </cell>
          <cell r="W181">
            <v>4.62</v>
          </cell>
          <cell r="X181">
            <v>2.7970000000000002</v>
          </cell>
          <cell r="Y181">
            <v>6.7549999999999999</v>
          </cell>
          <cell r="Z181">
            <v>3.5289999999999999</v>
          </cell>
          <cell r="AA181">
            <v>0.74199999999999999</v>
          </cell>
          <cell r="AB181">
            <v>1.2250000000000001</v>
          </cell>
          <cell r="AC181">
            <v>0.75</v>
          </cell>
          <cell r="AD181">
            <v>0.18</v>
          </cell>
          <cell r="AE181">
            <v>0.186</v>
          </cell>
          <cell r="AF181">
            <v>0.40900000000000003</v>
          </cell>
          <cell r="AH181">
            <v>86.319000000000017</v>
          </cell>
        </row>
        <row r="183">
          <cell r="C183" t="str">
            <v>SUB TOTAL of Q</v>
          </cell>
          <cell r="D183">
            <v>2.3959999999999999</v>
          </cell>
          <cell r="E183">
            <v>3.1989999999999998</v>
          </cell>
          <cell r="F183">
            <v>2.2629999999999999</v>
          </cell>
          <cell r="G183">
            <v>3.8079999999999998</v>
          </cell>
          <cell r="H183">
            <v>5.266</v>
          </cell>
          <cell r="I183">
            <v>1.9159999999999999</v>
          </cell>
          <cell r="J183">
            <v>6.4740000000000002</v>
          </cell>
          <cell r="K183">
            <v>2.1520000000000001</v>
          </cell>
          <cell r="L183">
            <v>3.528</v>
          </cell>
          <cell r="M183">
            <v>2.597</v>
          </cell>
          <cell r="N183">
            <v>2.4119999999999999</v>
          </cell>
          <cell r="O183">
            <v>2.7439999999999998</v>
          </cell>
          <cell r="P183">
            <v>1.48</v>
          </cell>
          <cell r="Q183">
            <v>2.153</v>
          </cell>
          <cell r="R183">
            <v>3.496</v>
          </cell>
          <cell r="S183">
            <v>5.9050000000000002</v>
          </cell>
          <cell r="T183">
            <v>6.2</v>
          </cell>
          <cell r="U183">
            <v>3.3940000000000001</v>
          </cell>
          <cell r="V183">
            <v>3.7429999999999999</v>
          </cell>
          <cell r="W183">
            <v>4.62</v>
          </cell>
          <cell r="X183">
            <v>2.7970000000000002</v>
          </cell>
          <cell r="Y183">
            <v>6.7549999999999999</v>
          </cell>
          <cell r="Z183">
            <v>3.5289999999999999</v>
          </cell>
          <cell r="AA183">
            <v>0.74199999999999999</v>
          </cell>
          <cell r="AB183">
            <v>1.2250000000000001</v>
          </cell>
          <cell r="AC183">
            <v>0.75</v>
          </cell>
          <cell r="AD183">
            <v>0.18</v>
          </cell>
          <cell r="AE183">
            <v>0.186</v>
          </cell>
          <cell r="AF183">
            <v>0.40900000000000003</v>
          </cell>
          <cell r="AG183">
            <v>0</v>
          </cell>
          <cell r="AH183">
            <v>86.319000000000017</v>
          </cell>
        </row>
        <row r="185">
          <cell r="C185" t="str">
            <v>TOTAL OF A TO Q</v>
          </cell>
          <cell r="D185">
            <v>1099.627</v>
          </cell>
          <cell r="E185">
            <v>842.08900000000006</v>
          </cell>
          <cell r="F185">
            <v>941.16200000000003</v>
          </cell>
          <cell r="G185">
            <v>2355.7109999999998</v>
          </cell>
          <cell r="H185">
            <v>1520.749</v>
          </cell>
          <cell r="I185">
            <v>580.07700000000011</v>
          </cell>
          <cell r="J185">
            <v>1510.65</v>
          </cell>
          <cell r="K185">
            <v>944.34400000000005</v>
          </cell>
          <cell r="L185">
            <v>1108.45</v>
          </cell>
          <cell r="M185">
            <v>796.81599999999992</v>
          </cell>
          <cell r="N185">
            <v>1132.9180000000001</v>
          </cell>
          <cell r="O185">
            <v>1509.8339999999998</v>
          </cell>
          <cell r="P185">
            <v>686.06400000000008</v>
          </cell>
          <cell r="Q185">
            <v>637.97400000000016</v>
          </cell>
          <cell r="R185">
            <v>1158.0520000000001</v>
          </cell>
          <cell r="S185">
            <v>3853.3400000000011</v>
          </cell>
          <cell r="T185">
            <v>1391.2820000000002</v>
          </cell>
          <cell r="U185">
            <v>1021.146</v>
          </cell>
          <cell r="V185">
            <v>4118.6459999999997</v>
          </cell>
          <cell r="W185">
            <v>1782.1639999999995</v>
          </cell>
          <cell r="X185">
            <v>1094.126</v>
          </cell>
          <cell r="Y185">
            <v>2311.5469999999991</v>
          </cell>
          <cell r="Z185">
            <v>2549.3009999999999</v>
          </cell>
          <cell r="AA185">
            <v>301.58100000000002</v>
          </cell>
          <cell r="AB185">
            <v>344.048</v>
          </cell>
          <cell r="AC185">
            <v>606.88300000000004</v>
          </cell>
          <cell r="AD185">
            <v>144.05400000000003</v>
          </cell>
          <cell r="AE185">
            <v>113.88600000000001</v>
          </cell>
          <cell r="AF185">
            <v>277.911</v>
          </cell>
          <cell r="AG185">
            <v>0</v>
          </cell>
          <cell r="AH185">
            <v>36734.431999999993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d.LDLB"/>
      <sheetName val="rs.LDLB"/>
      <sheetName val="pc.LDLB"/>
      <sheetName val="ptwo.LDLB"/>
      <sheetName val="DWV.LDLB"/>
      <sheetName val="ca.LDLB"/>
      <sheetName val="abs.LDLB"/>
      <sheetName val="QTY.LDLB"/>
      <sheetName val="Rate in Words"/>
      <sheetName val="RA.LDLB"/>
      <sheetName val="Sheet1"/>
      <sheetName val="TF.LDLB"/>
      <sheetName val="TD.LDLB"/>
      <sheetName val="SCHB.LDLB"/>
      <sheetName val="SCHBnote.LDLB"/>
      <sheetName val="IND.LDLB"/>
      <sheetName val="BRSC.TR"/>
      <sheetName val="POLP.TR"/>
      <sheetName val="POL.TR"/>
      <sheetName val="Short Item.LDLB"/>
      <sheetName val="MA.LDLB"/>
      <sheetName val="MQ.LDLB"/>
      <sheetName val="COCS.LDLB"/>
      <sheetName val="FQ.LDLB"/>
      <sheetName val="CCS.LDLB"/>
      <sheetName val="SCS.LDLB"/>
      <sheetName val="SPS.LDLB"/>
      <sheetName val="BRSC.LDLB"/>
      <sheetName val="POLP.LDLB"/>
      <sheetName val="POL.LDLB"/>
      <sheetName val="TD TEND.LDLB"/>
      <sheetName val="SCHA TENDER.LDAC"/>
      <sheetName val="SCHB TENDER.LDLB"/>
      <sheetName val="SCHBnote TEND .LDLB"/>
      <sheetName val="SPS TEND.LDLB"/>
      <sheetName val="SCHB_LDLB"/>
      <sheetName val="districtwise awppb"/>
      <sheetName val="RA.LD_x000c_B"/>
      <sheetName val="28"/>
      <sheetName val="SSA_BANGALORE"/>
      <sheetName val="SSA_MYSORE"/>
      <sheetName val="ed_LDLB"/>
      <sheetName val="rs_LDLB"/>
      <sheetName val="pc_LDLB"/>
      <sheetName val="ptwo_LDLB"/>
      <sheetName val="DWV_LDLB"/>
      <sheetName val="ca_LDLB"/>
      <sheetName val="abs_LDLB"/>
      <sheetName val="QTY_LDLB"/>
      <sheetName val="Rate_in_Words"/>
      <sheetName val="RA_LDLB"/>
      <sheetName val="TF_LDLB"/>
      <sheetName val="TD_LDLB"/>
      <sheetName val="SCHB_LDLB1"/>
      <sheetName val="SCHBnote_LDLB"/>
      <sheetName val="IND_LDLB"/>
      <sheetName val="BRSC_TR"/>
      <sheetName val="POLP_TR"/>
      <sheetName val="POL_TR"/>
      <sheetName val="Short_Item_LDLB"/>
      <sheetName val="MA_LDLB"/>
      <sheetName val="MQ_LDLB"/>
      <sheetName val="COCS_LDLB"/>
      <sheetName val="FQ_LDLB"/>
      <sheetName val="CCS_LDLB"/>
      <sheetName val="SCS_LDLB"/>
      <sheetName val="SPS_LDLB"/>
      <sheetName val="BRSC_LDLB"/>
      <sheetName val="POLP_LDLB"/>
      <sheetName val="POL_LDLB"/>
      <sheetName val="TD_TEND_LDLB"/>
      <sheetName val="SCHA_TENDER_LDAC"/>
      <sheetName val="SCHB_TENDER_LDLB"/>
      <sheetName val="SCHBnote_TEND__LDLB"/>
      <sheetName val="SPS_TEND_LDLB"/>
      <sheetName val="districtwise_awppb"/>
      <sheetName val="INfra_Data111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lirajpur"/>
      <sheetName val="Aagar"/>
      <sheetName val="Ashoknagar"/>
      <sheetName val="Anuppur"/>
      <sheetName val="Balaghat"/>
      <sheetName val="Badwani"/>
      <sheetName val="Betul"/>
      <sheetName val="Bhind"/>
      <sheetName val="Bhopal"/>
      <sheetName val="Burhanpur"/>
      <sheetName val="Chhatarpur"/>
      <sheetName val="Chhindwara"/>
      <sheetName val="Damoh"/>
      <sheetName val="Datia"/>
      <sheetName val="Dewas"/>
      <sheetName val="Dhar"/>
      <sheetName val="Dindori"/>
      <sheetName val="Guna"/>
      <sheetName val="Gwalior"/>
      <sheetName val="Harda"/>
      <sheetName val="Hoshangabad"/>
      <sheetName val="Indore"/>
      <sheetName val="Jabalpur"/>
      <sheetName val="Jhabua"/>
      <sheetName val="Katni"/>
      <sheetName val="Khandwa"/>
      <sheetName val="Khargone"/>
      <sheetName val="Mandla"/>
      <sheetName val="Mandsaur"/>
      <sheetName val="Morena"/>
      <sheetName val="Narsinghpur"/>
      <sheetName val="Neemuch"/>
      <sheetName val="Panna"/>
      <sheetName val="Raisen"/>
      <sheetName val="Rajgarh"/>
      <sheetName val="Ratlam"/>
      <sheetName val="Rewa"/>
      <sheetName val="Sagar"/>
      <sheetName val="Satna"/>
      <sheetName val="Sehore"/>
      <sheetName val="Seoni"/>
      <sheetName val="Shahdol"/>
      <sheetName val="Shajapur"/>
      <sheetName val="Sheopur"/>
      <sheetName val="Shivpuri"/>
      <sheetName val="Sidhi"/>
      <sheetName val="Singrauli"/>
      <sheetName val="Tikamgarh"/>
      <sheetName val="Ujjain"/>
      <sheetName val="Umaria"/>
      <sheetName val="Vidisha"/>
      <sheetName val="Statetotal "/>
      <sheetName val="SFD"/>
      <sheetName val="Categorywise-2017-18-"/>
      <sheetName val="Entry"/>
      <sheetName val="CW"/>
      <sheetName val="State-mgt"/>
      <sheetName val="Sheet5"/>
      <sheetName val="SMC Trg."/>
      <sheetName val="CWSN"/>
      <sheetName val="Sheet1"/>
      <sheetName val="Provision-17-18"/>
      <sheetName val="Pro-Rec-17-18"/>
      <sheetName val="Fund released-2016-17"/>
      <sheetName val="Folder-Fin.stat"/>
      <sheetName val="Breakup of interventions-17-18"/>
      <sheetName val="Pro-Rec-16-17"/>
      <sheetName val="Progress &amp; expdr.-2016-17"/>
      <sheetName val="Exe.sum"/>
      <sheetName val="Categorywise"/>
      <sheetName val="Districtwise"/>
      <sheetName val="PPT-outlay&amp;Exdr.16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82">
          <cell r="C82">
            <v>500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433">
          <cell r="Y433">
            <v>0</v>
          </cell>
        </row>
        <row r="437">
          <cell r="Y437">
            <v>0</v>
          </cell>
        </row>
        <row r="440">
          <cell r="Y440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inal Statewise Outlay 2015-16"/>
      <sheetName val="Addl.require. tenta.allo16-17"/>
      <sheetName val="BE Allocation-2016-17 (4)"/>
      <sheetName val="BE Allocation-2016-17 (3)"/>
      <sheetName val="BE Allocation-2016-17 (2)"/>
      <sheetName val="BE Allocation-2016-17"/>
      <sheetName val="Outlay-Tenta.allo.16-17 (2)"/>
      <sheetName val="Outlay-Tenta.allo.16-17"/>
      <sheetName val="Distri.of GOI Share-outlay16-17"/>
      <sheetName val="Oultay -2016-17-SC-ST Rel"/>
      <sheetName val="Bal.releasable-tentativ-201 (2)"/>
      <sheetName val="Bal.releasable-tentativ-2016-17"/>
      <sheetName val="Oultay approved-2016-17"/>
      <sheetName val="Outla OB &amp; Rel15-16 outlay16-17"/>
      <sheetName val="Releasable-1st Install-16-17"/>
      <sheetName val="Statewise outlay-2016-17 (2)"/>
      <sheetName val="Releases-2016-17-cap&amp;gen-Jan17"/>
      <sheetName val="SC-ST Rels-16-17-Not tallied"/>
      <sheetName val="%SC-ST Rels-16-17-5-1-2017"/>
      <sheetName val="Releases-2016-17-cap&amp;gen"/>
      <sheetName val="50% expdr less unspent-Dec 16"/>
      <sheetName val="Sum.releases-2016-17-27-2-2017"/>
      <sheetName val="Summary-Releases-2016-17-3-3-17"/>
      <sheetName val="Releases-2016-17-10-2-2017"/>
      <sheetName val="Bal.of 2nd instal rel-31-1-2017"/>
      <sheetName val="Adhoc,Ist insal,II instal.&amp;bal."/>
      <sheetName val="Releases-2016-17-cap&amp;gen-Ja (2)"/>
      <sheetName val="Sheet2"/>
      <sheetName val="SC-ST Rels-16-17-sanction"/>
      <sheetName val="Adhoc Rels-16-17-sanction date"/>
      <sheetName val="GOI&amp;State Rels.as per fin.state"/>
      <sheetName val="Adhoc Reles-recpt.PAO&amp;SIS-16-17"/>
      <sheetName val="Bal.of 1st-recpt.PAO&amp;SIS-16-17"/>
      <sheetName val="2nd install.rept.PAO&amp;SIS-16 (2)"/>
      <sheetName val="Days-receipt-releases-2016-17"/>
      <sheetName val="Month-wise rels.receipt-16-17"/>
      <sheetName val="Monthwise bal.of1st inst-16-17"/>
      <sheetName val="Releases-2016-17-cap&amp;gen-Aug16"/>
      <sheetName val="Summary-BE &amp; Releases-10-2-17"/>
      <sheetName val="Bal.avail.SC-ST-10-2-17"/>
      <sheetName val="IF-II certif-10-2-17(in cr.) "/>
      <sheetName val="IF-II certification-10-2-17"/>
      <sheetName val="State Releases-2016-17"/>
      <sheetName val="Quarterwise releases-2016-17"/>
      <sheetName val="Sum of balance of 1st inst req "/>
      <sheetName val="Releases-2016-17-7-11-2016"/>
      <sheetName val="Summary Releases-2016-17"/>
      <sheetName val="Post PAB-2016-17"/>
      <sheetName val="Final approved outlay-2016-17"/>
      <sheetName val="Pie-2016-17"/>
      <sheetName val="Quality outlay-16-17"/>
      <sheetName val="Categorywise approd-16-17"/>
      <sheetName val="Comparisoncategorywise-15-16&amp;17"/>
      <sheetName val="State and categorywise-16-17"/>
      <sheetName val="Approved Outlay-16-17 Capi&amp;Gen"/>
      <sheetName val="GOI and Releases-15-16 &amp; 16-17"/>
      <sheetName val="2015-16-14th FC -PPT"/>
      <sheetName val="Statewise outlay-2016-17"/>
      <sheetName val="Breakup Interventions-2016-17"/>
      <sheetName val="Total outlay inter.2016-17"/>
      <sheetName val="Statewise Outlay Appro.-2016-17"/>
      <sheetName val="Teachers salary-2016-17"/>
      <sheetName val="BRC &amp; CRC Salary-2016-17"/>
      <sheetName val="SSA Approvals-2016-17"/>
      <sheetName val="Categorywise-webportal"/>
      <sheetName val="Interventionwise-webportal"/>
      <sheetName val="Summary interven.-webportal"/>
      <sheetName val="Summary details-categorywis (2)"/>
      <sheetName val="Summary details-categorywise"/>
      <sheetName val="Teachers salary-2015-16 and 17"/>
      <sheetName val="Outlay and GOI Share due-15-16"/>
      <sheetName val="Outlay-Rel.15-16-1st Install."/>
      <sheetName val="Releases incl.2nd instll.15-16"/>
      <sheetName val="School grant &amp; Mainten.grant"/>
      <sheetName val="Comm.Mobi-2015-16"/>
      <sheetName val="Statewise Quality -2015-16"/>
      <sheetName val="For Gender Unit"/>
      <sheetName val="Toilets-2015-16"/>
      <sheetName val="Civil Works-2015-16"/>
      <sheetName val="Distribution to Districts-B&amp;G"/>
      <sheetName val="Speical PAB Summ. 26-12-2014"/>
      <sheetName val="Civil Works-2014-15"/>
      <sheetName val="Contract-Teachers salary"/>
      <sheetName val="CW-Const.of sch.building"/>
      <sheetName val="Statewise Outlay&amp;Expd on salary"/>
      <sheetName val="Statewise outlay for KGBV Rent"/>
      <sheetName val="Status of Fin.perf-June 2013"/>
      <sheetName val="Spill over -2012-13"/>
      <sheetName val="Availability of Funds-2012-1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9">
          <cell r="C9">
            <v>2903.7638199999997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5">
          <cell r="C15">
            <v>195.25919999999999</v>
          </cell>
        </row>
      </sheetData>
      <sheetData sheetId="32">
        <row r="15">
          <cell r="C15">
            <v>673.84999999999991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ead wise distribution (Fin (2)"/>
      <sheetName val="Head wise distribution (Final)"/>
      <sheetName val="Sheet1"/>
      <sheetName val="Sheet2"/>
      <sheetName val="Sheet3"/>
    </sheetNames>
    <sheetDataSet>
      <sheetData sheetId="0">
        <row r="7">
          <cell r="Q7">
            <v>1080.9000000000001</v>
          </cell>
          <cell r="U7">
            <v>1256.23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UJARAT-Annexure-V"/>
      <sheetName val="Ahmedabad"/>
      <sheetName val="Amreli"/>
      <sheetName val="Anand"/>
      <sheetName val="Aravalli"/>
      <sheetName val="Banaskantha"/>
      <sheetName val="Bharuch"/>
      <sheetName val="Bhavnagar"/>
      <sheetName val="Botad"/>
      <sheetName val="ChhotaUdepur"/>
      <sheetName val="Dangs"/>
      <sheetName val="Dahod"/>
      <sheetName val="DevbhoomiDwarka"/>
      <sheetName val="Gandhinagar"/>
      <sheetName val="GirSomnath"/>
      <sheetName val="Jamnagar"/>
      <sheetName val="Junagadh"/>
      <sheetName val="Kachchh"/>
      <sheetName val="Kheda"/>
      <sheetName val="Mahesana"/>
      <sheetName val="Mahisagar"/>
      <sheetName val="Morbi"/>
      <sheetName val="Narmada"/>
      <sheetName val="Navsari"/>
      <sheetName val="Panchmahals"/>
      <sheetName val="Patan"/>
      <sheetName val="Porbandar"/>
      <sheetName val="Rajkot"/>
      <sheetName val="SabarKantha"/>
      <sheetName val="Surat"/>
      <sheetName val="Surendranagar"/>
      <sheetName val="Tapi"/>
      <sheetName val="Vadodara"/>
      <sheetName val="Valsad"/>
      <sheetName val="AMC"/>
      <sheetName val="RMC"/>
      <sheetName val="SMC"/>
      <sheetName val="VMC"/>
      <sheetName val="Annexure-VI-SFD"/>
      <sheetName val="%age"/>
      <sheetName val="CM"/>
      <sheetName val="pro-rec"/>
      <sheetName val="13-FC"/>
      <sheetName val="sfd"/>
      <sheetName val="ExecutiveSummary"/>
      <sheetName val="Entry"/>
    </sheetNames>
    <sheetDataSet>
      <sheetData sheetId="0"/>
      <sheetData sheetId="1">
        <row r="518">
          <cell r="C518">
            <v>2655725</v>
          </cell>
          <cell r="D518">
            <v>197359.77669292822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ksa"/>
      <sheetName val="Barpeta"/>
      <sheetName val="Biswanath"/>
      <sheetName val="Bongaigaon"/>
      <sheetName val="Cachar"/>
      <sheetName val="Charaideo"/>
      <sheetName val="Chirang"/>
      <sheetName val="Darrang"/>
      <sheetName val="Dhemaji"/>
      <sheetName val="Dhubri"/>
      <sheetName val="Dibrugarh"/>
      <sheetName val="DimaHasao"/>
      <sheetName val="Goalpara"/>
      <sheetName val="Golaghat"/>
      <sheetName val="Hailakandi"/>
      <sheetName val="Hojai"/>
      <sheetName val="Jorhat"/>
      <sheetName val="KamrupM"/>
      <sheetName val="KamrupRural"/>
      <sheetName val="KarbiAnglong"/>
      <sheetName val="Karimganj"/>
      <sheetName val="Kokrajhar"/>
      <sheetName val="Lakhimpur"/>
      <sheetName val="Majuli"/>
      <sheetName val="Morigaon"/>
      <sheetName val="Nagaon"/>
      <sheetName val="Nalbari"/>
      <sheetName val="Sibsagar"/>
      <sheetName val="Sonitpur"/>
      <sheetName val="SouthSalmara"/>
      <sheetName val="Tinsukia"/>
      <sheetName val="Udalguri"/>
      <sheetName val="WestKarbiAnglong"/>
      <sheetName val="Assam"/>
      <sheetName val="FINAL Mgt.Cost-27-2-17"/>
      <sheetName val="%Mgt.cost (2)"/>
      <sheetName val="%Mgt.cost"/>
      <sheetName val="State-mgt"/>
      <sheetName val="Entry"/>
      <sheetName val="Annexure-III-SFD"/>
      <sheetName val="Recomm_2017-18"/>
      <sheetName val="Exc.Sum-2017-18"/>
      <sheetName val="Provision"/>
      <sheetName val="Pro-Rec-17-18"/>
      <sheetName val="categorywise-2017-18"/>
      <sheetName val="Pro-Rec-16-17"/>
      <sheetName val="Progress-2016-17"/>
      <sheetName val="Fund released-2016-17"/>
      <sheetName val="Breakup Interventions"/>
      <sheetName val="DPO-PM-districtwise-FINAL"/>
      <sheetName val="Sum.SPO&amp;DPO-PM-FINAL"/>
      <sheetName val="DPO-Mgt."/>
      <sheetName val="SPO-Mgt."/>
      <sheetName val="Sheet1"/>
      <sheetName val="CM"/>
      <sheetName val="PPT-outlay&amp;Exdr.16-17"/>
      <sheetName val="Folder-Fin.stat"/>
      <sheetName val="Total Categorywise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11">
          <cell r="F511">
            <v>146773.38708599997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sa"/>
      <sheetName val="Npegel"/>
      <sheetName val="Kgbv"/>
    </sheetNames>
    <sheetDataSet>
      <sheetData sheetId="0" refreshError="1"/>
      <sheetData sheetId="1"/>
      <sheetData sheetId="2">
        <row r="1">
          <cell r="A1" t="str">
            <v xml:space="preserve"> District: Ahmedabad -State :Gujarat</v>
          </cell>
        </row>
        <row r="2">
          <cell r="A2" t="str">
            <v>Kasturba Gandhi Balika Vidhyalaya</v>
          </cell>
        </row>
        <row r="3">
          <cell r="A3" t="str">
            <v>2008-09</v>
          </cell>
        </row>
        <row r="5">
          <cell r="A5" t="str">
            <v>Sr.No.</v>
          </cell>
          <cell r="B5" t="str">
            <v>Item of Expenditure</v>
          </cell>
        </row>
        <row r="8">
          <cell r="B8" t="str">
            <v>Non-Recurring</v>
          </cell>
        </row>
        <row r="9">
          <cell r="A9">
            <v>1</v>
          </cell>
          <cell r="B9" t="str">
            <v>Building, Boundary Wall, Boring, Handpump, Electricity</v>
          </cell>
        </row>
        <row r="10">
          <cell r="A10">
            <v>2</v>
          </cell>
          <cell r="B10" t="str">
            <v>Furniture /Eqipment incliding kitchen equipment</v>
          </cell>
        </row>
        <row r="11">
          <cell r="A11">
            <v>3</v>
          </cell>
          <cell r="B11" t="str">
            <v>Teaching learining material and eqipment including library books</v>
          </cell>
        </row>
        <row r="12">
          <cell r="A12">
            <v>4</v>
          </cell>
          <cell r="B12" t="str">
            <v>Bedding</v>
          </cell>
        </row>
        <row r="13">
          <cell r="B13" t="str">
            <v>Total</v>
          </cell>
        </row>
        <row r="14">
          <cell r="B14" t="str">
            <v>Recurring Costs per annum</v>
          </cell>
        </row>
        <row r="15">
          <cell r="A15">
            <v>1</v>
          </cell>
          <cell r="B15" t="str">
            <v>Maintenance per trainee per month @ Rs 750 /-</v>
          </cell>
        </row>
        <row r="16">
          <cell r="A16">
            <v>2</v>
          </cell>
          <cell r="B16" t="str">
            <v>Rent of KGBV -ALS</v>
          </cell>
        </row>
        <row r="17">
          <cell r="A17">
            <v>3</v>
          </cell>
          <cell r="B17" t="str">
            <v>Stipend for trainees per month @ Rs 50 /-</v>
          </cell>
        </row>
        <row r="18">
          <cell r="A18">
            <v>4</v>
          </cell>
          <cell r="B18" t="str">
            <v>Suppl TLM stationary and other  Educational matorial @ Rs 50/- per month</v>
          </cell>
        </row>
        <row r="19">
          <cell r="A19">
            <v>5</v>
          </cell>
          <cell r="B19" t="str">
            <v>Examination Fee</v>
          </cell>
        </row>
        <row r="20">
          <cell r="A20">
            <v>6</v>
          </cell>
          <cell r="B20" t="str">
            <v>Salaries</v>
          </cell>
        </row>
        <row r="21">
          <cell r="B21" t="str">
            <v>(1) warden</v>
          </cell>
        </row>
        <row r="22">
          <cell r="B22" t="str">
            <v>(2) Support staff – (Accoutant / Assistant / Peon / Chokidar / Cook / Kitchan Exp / Catring Exp)</v>
          </cell>
        </row>
        <row r="23">
          <cell r="B23" t="str">
            <v>(3) Part time teachers</v>
          </cell>
        </row>
        <row r="24">
          <cell r="B24" t="str">
            <v>(4) Full time teachers</v>
          </cell>
        </row>
        <row r="25">
          <cell r="A25">
            <v>7</v>
          </cell>
          <cell r="B25" t="str">
            <v>Vocational training/Specific skill training</v>
          </cell>
        </row>
        <row r="26">
          <cell r="A26">
            <v>8</v>
          </cell>
          <cell r="B26" t="str">
            <v>Electricity/Water charges</v>
          </cell>
        </row>
        <row r="27">
          <cell r="A27">
            <v>9</v>
          </cell>
          <cell r="B27" t="str">
            <v>Medical care/Contingency@Rs. 750/- per child</v>
          </cell>
        </row>
        <row r="28">
          <cell r="B28" t="str">
            <v>Contingencies @ Rs 2000/- Per month</v>
          </cell>
        </row>
        <row r="29">
          <cell r="A29">
            <v>10</v>
          </cell>
          <cell r="B29" t="str">
            <v>Miscellnious including maintenance</v>
          </cell>
        </row>
        <row r="30">
          <cell r="A30">
            <v>11</v>
          </cell>
          <cell r="B30" t="str">
            <v>Preparatory camps</v>
          </cell>
        </row>
        <row r="31">
          <cell r="A31">
            <v>12</v>
          </cell>
          <cell r="B31" t="str">
            <v>PTAs/School Functions</v>
          </cell>
        </row>
        <row r="32">
          <cell r="A32">
            <v>13</v>
          </cell>
          <cell r="B32" t="str">
            <v>Capacity Building</v>
          </cell>
        </row>
        <row r="33">
          <cell r="B33" t="str">
            <v>Total</v>
          </cell>
        </row>
        <row r="34">
          <cell r="B34" t="str">
            <v>Grand Total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DMR-1"/>
      <sheetName val="dmg-val-kmn"/>
      <sheetName val="dmg-val"/>
      <sheetName val="dmr-2-dmg"/>
      <sheetName val="ER"/>
      <sheetName val="BC"/>
      <sheetName val="tbook"/>
      <sheetName val="pta"/>
      <sheetName val="uni"/>
      <sheetName val="mcs"/>
      <sheetName val="admn"/>
      <sheetName val="ecce"/>
      <sheetName val="hdc"/>
      <sheetName val="Lib"/>
      <sheetName val="EGS"/>
      <sheetName val="IED"/>
      <sheetName val="mad"/>
      <sheetName val="grants"/>
      <sheetName val="newMS"/>
      <sheetName val="jsk-brc"/>
      <sheetName val="HS"/>
      <sheetName val="fin"/>
      <sheetName val="eval"/>
      <sheetName val="trg"/>
      <sheetName val="check"/>
      <sheetName val="status"/>
      <sheetName val="1-9"/>
      <sheetName val="10-20"/>
      <sheetName val="21-23"/>
      <sheetName val="24-26"/>
      <sheetName val="27"/>
      <sheetName val="28"/>
      <sheetName val="29"/>
      <sheetName val="CW"/>
      <sheetName val="30"/>
      <sheetName val="31-33"/>
      <sheetName val="34-36"/>
      <sheetName val="37-38"/>
      <sheetName val="39-41"/>
      <sheetName val="42-45"/>
      <sheetName val="46-51"/>
      <sheetName val="52"/>
      <sheetName val="53-fin"/>
      <sheetName val="mis"/>
      <sheetName val="cw-tot"/>
      <sheetName val="dmr-2"/>
      <sheetName val="dmg-fmt"/>
      <sheetName val="dmr-2-fmt"/>
      <sheetName val="A"/>
      <sheetName val="fm-f"/>
      <sheetName val="prob-sh"/>
      <sheetName val="add"/>
      <sheetName val="dmr-2-old"/>
      <sheetName val="dist-not"/>
      <sheetName val="10_20"/>
      <sheetName val="Kgbv"/>
      <sheetName val="SCHB.LDLB"/>
      <sheetName val="STR-Table-6"/>
      <sheetName val="RTE-tch-Prim-Table-10"/>
      <sheetName val="brc-crc-furni-Table-13"/>
      <sheetName val="integ-Table-14"/>
      <sheetName val="cwsn-Table22"/>
      <sheetName val="cw-addl-Table24.1"/>
      <sheetName val="cw-dw-toilet-Table25"/>
      <sheetName val="m-grant-Table-27"/>
      <sheetName val="districtwise awppb"/>
      <sheetName val="SSA_BANGALORE"/>
      <sheetName val="SCHB_LDL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  <sheetName val="A"/>
      <sheetName val="10-20"/>
      <sheetName val="SCHB.LDL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%outofschool-muslim"/>
      <sheetName val="%outofschool-ST"/>
      <sheetName val="%outofschool-sc"/>
      <sheetName val="all-reasons"/>
      <sheetName val="%outofschool-all"/>
      <sheetName val="State"/>
      <sheetName val="Bangalore Division"/>
      <sheetName val="Mysore  Division "/>
      <sheetName val="Belgaum Division"/>
      <sheetName val="Gulbarga Division"/>
      <sheetName val="Bagalkote"/>
      <sheetName val="Bellary"/>
      <sheetName val="Bidar"/>
      <sheetName val="Bijapur"/>
      <sheetName val="Chikkodi"/>
      <sheetName val="Gulbarga"/>
      <sheetName val="Yadgiri"/>
      <sheetName val="Belgaum"/>
      <sheetName val="Raichur"/>
      <sheetName val="Koppal"/>
      <sheetName val="Bangalore South"/>
      <sheetName val="Bangalore Rural"/>
      <sheetName val="Bangalore Urban"/>
      <sheetName val="CRNagar"/>
      <sheetName val="Chickballapur"/>
      <sheetName val="CKM"/>
      <sheetName val="Chitradurga"/>
      <sheetName val="DK"/>
      <sheetName val="DVG"/>
      <sheetName val="Dharwad"/>
      <sheetName val="Gadag"/>
      <sheetName val="Hassan"/>
      <sheetName val="Haveri"/>
      <sheetName val="Kodagu"/>
      <sheetName val="Kolar"/>
      <sheetName val="Madhugiri"/>
      <sheetName val="Mandya"/>
      <sheetName val="Mysore"/>
      <sheetName val="Shimoga"/>
      <sheetName val="Tumkur"/>
      <sheetName val="Udupi"/>
      <sheetName val="UK"/>
      <sheetName val="SSA_BANGALORE"/>
      <sheetName val="SSA_MYS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C527"/>
  <sheetViews>
    <sheetView view="pageBreakPreview" zoomScale="50" zoomScaleNormal="76" zoomScaleSheetLayoutView="50" workbookViewId="0">
      <pane xSplit="2" ySplit="5" topLeftCell="C203" activePane="bottomRight" state="frozen"/>
      <selection activeCell="A4" sqref="A4:A5"/>
      <selection pane="topRight" activeCell="A4" sqref="A4:A5"/>
      <selection pane="bottomLeft" activeCell="A4" sqref="A4:A5"/>
      <selection pane="bottomRight" activeCell="U389" sqref="U389"/>
    </sheetView>
  </sheetViews>
  <sheetFormatPr defaultRowHeight="23.25"/>
  <cols>
    <col min="1" max="1" width="10.42578125" style="39" customWidth="1"/>
    <col min="2" max="2" width="46.85546875" style="78" customWidth="1"/>
    <col min="3" max="3" width="11.28515625" style="140" customWidth="1"/>
    <col min="4" max="4" width="12.7109375" style="141" bestFit="1" customWidth="1"/>
    <col min="5" max="5" width="10.42578125" bestFit="1" customWidth="1"/>
    <col min="6" max="6" width="11.85546875" style="140" bestFit="1" customWidth="1"/>
    <col min="7" max="7" width="15.5703125" bestFit="1" customWidth="1"/>
    <col min="8" max="8" width="15.28515625" bestFit="1" customWidth="1"/>
    <col min="9" max="9" width="9.5703125" bestFit="1" customWidth="1"/>
    <col min="10" max="10" width="11.5703125" bestFit="1" customWidth="1"/>
    <col min="11" max="11" width="9.5703125" bestFit="1" customWidth="1"/>
    <col min="12" max="12" width="10.140625" bestFit="1" customWidth="1"/>
    <col min="13" max="13" width="9.5703125" bestFit="1" customWidth="1"/>
    <col min="14" max="14" width="8.42578125" bestFit="1" customWidth="1"/>
    <col min="15" max="15" width="20.140625" style="191" bestFit="1" customWidth="1"/>
    <col min="16" max="16" width="11.5703125" bestFit="1" customWidth="1"/>
    <col min="17" max="17" width="12.7109375" bestFit="1" customWidth="1"/>
    <col min="18" max="18" width="11.28515625" bestFit="1" customWidth="1"/>
    <col min="19" max="19" width="13.5703125" bestFit="1" customWidth="1"/>
    <col min="20" max="22" width="9.5703125" bestFit="1" customWidth="1"/>
    <col min="23" max="23" width="8.42578125" bestFit="1" customWidth="1"/>
    <col min="24" max="24" width="20.140625" bestFit="1" customWidth="1"/>
    <col min="25" max="25" width="11.5703125" bestFit="1" customWidth="1"/>
    <col min="26" max="26" width="13.28515625" bestFit="1" customWidth="1"/>
    <col min="27" max="27" width="11" bestFit="1" customWidth="1"/>
    <col min="28" max="28" width="13" bestFit="1" customWidth="1"/>
    <col min="29" max="29" width="25.140625" customWidth="1"/>
    <col min="30" max="33" width="9.140625" style="29" customWidth="1"/>
    <col min="34" max="263" width="9.140625" style="29"/>
  </cols>
  <sheetData>
    <row r="1" spans="1:29" ht="22.5" customHeight="1">
      <c r="A1" s="936" t="s">
        <v>0</v>
      </c>
      <c r="B1" s="740" t="s">
        <v>1</v>
      </c>
      <c r="C1" s="741" t="s">
        <v>330</v>
      </c>
      <c r="D1" s="741"/>
      <c r="E1" s="741"/>
      <c r="F1" s="741"/>
      <c r="G1" s="741"/>
      <c r="H1" s="741"/>
      <c r="I1" s="741"/>
      <c r="J1" s="741"/>
      <c r="K1" s="742" t="s">
        <v>331</v>
      </c>
      <c r="L1" s="743"/>
      <c r="M1" s="743"/>
      <c r="N1" s="743"/>
      <c r="O1" s="743"/>
      <c r="P1" s="743"/>
      <c r="Q1" s="743"/>
      <c r="R1" s="743"/>
      <c r="S1" s="744"/>
      <c r="T1" s="741" t="s">
        <v>332</v>
      </c>
      <c r="U1" s="741"/>
      <c r="V1" s="741"/>
      <c r="W1" s="741"/>
      <c r="X1" s="741"/>
      <c r="Y1" s="741"/>
      <c r="Z1" s="741"/>
      <c r="AA1" s="741"/>
      <c r="AB1" s="742"/>
      <c r="AC1" s="741" t="s">
        <v>281</v>
      </c>
    </row>
    <row r="2" spans="1:29" ht="60.75" customHeight="1">
      <c r="A2" s="936"/>
      <c r="B2" s="740"/>
      <c r="C2" s="745" t="s">
        <v>351</v>
      </c>
      <c r="D2" s="746"/>
      <c r="E2" s="745" t="s">
        <v>613</v>
      </c>
      <c r="F2" s="937"/>
      <c r="G2" s="937"/>
      <c r="H2" s="746"/>
      <c r="I2" s="747" t="s">
        <v>282</v>
      </c>
      <c r="J2" s="747"/>
      <c r="K2" s="748" t="s">
        <v>283</v>
      </c>
      <c r="L2" s="749"/>
      <c r="M2" s="742" t="s">
        <v>348</v>
      </c>
      <c r="N2" s="750"/>
      <c r="O2" s="741" t="s">
        <v>284</v>
      </c>
      <c r="P2" s="741"/>
      <c r="Q2" s="741"/>
      <c r="R2" s="748" t="s">
        <v>38</v>
      </c>
      <c r="S2" s="749"/>
      <c r="T2" s="748" t="s">
        <v>283</v>
      </c>
      <c r="U2" s="749"/>
      <c r="V2" s="742" t="s">
        <v>347</v>
      </c>
      <c r="W2" s="744"/>
      <c r="X2" s="741" t="s">
        <v>284</v>
      </c>
      <c r="Y2" s="741"/>
      <c r="Z2" s="741"/>
      <c r="AA2" s="748" t="s">
        <v>38</v>
      </c>
      <c r="AB2" s="751"/>
      <c r="AC2" s="741"/>
    </row>
    <row r="3" spans="1:29" ht="41.25" customHeight="1">
      <c r="A3" s="936"/>
      <c r="B3" s="740"/>
      <c r="C3" s="89" t="s">
        <v>285</v>
      </c>
      <c r="D3" s="192" t="s">
        <v>286</v>
      </c>
      <c r="E3" s="89" t="s">
        <v>285</v>
      </c>
      <c r="F3" s="192" t="s">
        <v>287</v>
      </c>
      <c r="G3" s="89" t="s">
        <v>288</v>
      </c>
      <c r="H3" s="91" t="s">
        <v>289</v>
      </c>
      <c r="I3" s="89" t="s">
        <v>285</v>
      </c>
      <c r="J3" s="90" t="s">
        <v>287</v>
      </c>
      <c r="K3" s="89" t="s">
        <v>285</v>
      </c>
      <c r="L3" s="92" t="s">
        <v>287</v>
      </c>
      <c r="M3" s="89" t="s">
        <v>285</v>
      </c>
      <c r="N3" s="90" t="s">
        <v>287</v>
      </c>
      <c r="O3" s="196" t="s">
        <v>290</v>
      </c>
      <c r="P3" s="89" t="s">
        <v>285</v>
      </c>
      <c r="Q3" s="193" t="s">
        <v>287</v>
      </c>
      <c r="R3" s="89" t="s">
        <v>285</v>
      </c>
      <c r="S3" s="90" t="s">
        <v>287</v>
      </c>
      <c r="T3" s="89" t="s">
        <v>285</v>
      </c>
      <c r="U3" s="90" t="s">
        <v>287</v>
      </c>
      <c r="V3" s="89" t="s">
        <v>285</v>
      </c>
      <c r="W3" s="90" t="s">
        <v>287</v>
      </c>
      <c r="X3" s="92" t="s">
        <v>290</v>
      </c>
      <c r="Y3" s="89" t="s">
        <v>285</v>
      </c>
      <c r="Z3" s="90" t="s">
        <v>287</v>
      </c>
      <c r="AA3" s="89" t="s">
        <v>285</v>
      </c>
      <c r="AB3" s="93" t="s">
        <v>287</v>
      </c>
      <c r="AC3" s="741"/>
    </row>
    <row r="4" spans="1:29" ht="28.5" customHeight="1">
      <c r="A4" s="36" t="s">
        <v>2</v>
      </c>
      <c r="B4" s="37" t="s">
        <v>3</v>
      </c>
      <c r="C4" s="104"/>
      <c r="D4" s="105"/>
      <c r="E4" s="1"/>
      <c r="F4" s="104"/>
      <c r="G4" s="1"/>
      <c r="H4" s="1"/>
      <c r="I4" s="1"/>
      <c r="J4" s="1"/>
      <c r="K4" s="1"/>
      <c r="L4" s="1"/>
      <c r="M4" s="1"/>
      <c r="N4" s="1"/>
      <c r="O4" s="14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2.5">
      <c r="A5" s="36"/>
      <c r="B5" s="37" t="s">
        <v>4</v>
      </c>
      <c r="C5" s="104"/>
      <c r="D5" s="105"/>
      <c r="E5" s="1"/>
      <c r="F5" s="104"/>
      <c r="G5" s="1"/>
      <c r="H5" s="1"/>
      <c r="I5" s="1"/>
      <c r="J5" s="1"/>
      <c r="K5" s="1"/>
      <c r="L5" s="1"/>
      <c r="M5" s="1"/>
      <c r="N5" s="1"/>
      <c r="O5" s="14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>
      <c r="A6" s="38">
        <v>1</v>
      </c>
      <c r="B6" s="37" t="s">
        <v>5</v>
      </c>
      <c r="C6" s="104"/>
      <c r="D6" s="105"/>
      <c r="E6" s="1"/>
      <c r="F6" s="104"/>
      <c r="G6" s="1"/>
      <c r="H6" s="1"/>
      <c r="I6" s="1"/>
      <c r="J6" s="1"/>
      <c r="K6" s="1"/>
      <c r="L6" s="1"/>
      <c r="M6" s="1"/>
      <c r="N6" s="1"/>
      <c r="O6" s="14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79">
        <v>1.01</v>
      </c>
      <c r="B7" s="40" t="s">
        <v>6</v>
      </c>
      <c r="C7" s="106"/>
      <c r="D7" s="107"/>
      <c r="E7" s="2"/>
      <c r="F7" s="106"/>
      <c r="G7" s="2"/>
      <c r="H7" s="2"/>
      <c r="I7" s="2"/>
      <c r="J7" s="2"/>
      <c r="K7" s="2"/>
      <c r="L7" s="2"/>
      <c r="M7" s="2"/>
      <c r="N7" s="2"/>
      <c r="O7" s="14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2.5">
      <c r="A8" s="36">
        <v>1.02</v>
      </c>
      <c r="B8" s="40" t="s">
        <v>7</v>
      </c>
      <c r="C8" s="106"/>
      <c r="D8" s="107"/>
      <c r="E8" s="2"/>
      <c r="F8" s="106"/>
      <c r="G8" s="2"/>
      <c r="H8" s="2"/>
      <c r="I8" s="2"/>
      <c r="J8" s="2"/>
      <c r="K8" s="2"/>
      <c r="L8" s="2"/>
      <c r="M8" s="2"/>
      <c r="N8" s="2"/>
      <c r="O8" s="148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2.5">
      <c r="A9" s="36">
        <v>1.03</v>
      </c>
      <c r="B9" s="40" t="s">
        <v>8</v>
      </c>
      <c r="C9" s="106"/>
      <c r="D9" s="107"/>
      <c r="E9" s="2"/>
      <c r="F9" s="106"/>
      <c r="G9" s="2"/>
      <c r="H9" s="2"/>
      <c r="I9" s="2"/>
      <c r="J9" s="2"/>
      <c r="K9" s="2"/>
      <c r="L9" s="2"/>
      <c r="M9" s="2"/>
      <c r="N9" s="2"/>
      <c r="O9" s="14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45">
      <c r="A10" s="36">
        <v>1.04</v>
      </c>
      <c r="B10" s="41" t="s">
        <v>9</v>
      </c>
      <c r="C10" s="106"/>
      <c r="D10" s="107"/>
      <c r="E10" s="3"/>
      <c r="F10" s="106"/>
      <c r="G10" s="3"/>
      <c r="H10" s="3"/>
      <c r="I10" s="3"/>
      <c r="J10" s="3"/>
      <c r="K10" s="3"/>
      <c r="L10" s="3"/>
      <c r="M10" s="3"/>
      <c r="N10" s="3"/>
      <c r="O10" s="14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2.5">
      <c r="A11" s="36">
        <v>1.05</v>
      </c>
      <c r="B11" s="41" t="s">
        <v>10</v>
      </c>
      <c r="C11" s="106"/>
      <c r="D11" s="107"/>
      <c r="E11" s="3"/>
      <c r="F11" s="106"/>
      <c r="G11" s="3"/>
      <c r="H11" s="3"/>
      <c r="I11" s="3"/>
      <c r="J11" s="3"/>
      <c r="K11" s="3"/>
      <c r="L11" s="3"/>
      <c r="M11" s="3"/>
      <c r="N11" s="3"/>
      <c r="O11" s="14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45">
      <c r="A12" s="36">
        <v>1.06</v>
      </c>
      <c r="B12" s="42" t="s">
        <v>11</v>
      </c>
      <c r="C12" s="108"/>
      <c r="D12" s="109"/>
      <c r="E12" s="88"/>
      <c r="F12" s="108"/>
      <c r="G12" s="4"/>
      <c r="H12" s="4"/>
      <c r="I12" s="4"/>
      <c r="J12" s="4"/>
      <c r="K12" s="4"/>
      <c r="L12" s="4"/>
      <c r="M12" s="4"/>
      <c r="N12" s="4"/>
      <c r="O12" s="14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45">
      <c r="A13" s="36">
        <v>1.07</v>
      </c>
      <c r="B13" s="42" t="s">
        <v>12</v>
      </c>
      <c r="C13" s="108"/>
      <c r="D13" s="109"/>
      <c r="E13" s="4"/>
      <c r="F13" s="108"/>
      <c r="G13" s="4"/>
      <c r="H13" s="4"/>
      <c r="I13" s="4"/>
      <c r="J13" s="4"/>
      <c r="K13" s="4"/>
      <c r="L13" s="4"/>
      <c r="M13" s="4"/>
      <c r="N13" s="4"/>
      <c r="O13" s="149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67.5">
      <c r="A14" s="38">
        <v>2</v>
      </c>
      <c r="B14" s="43" t="s">
        <v>13</v>
      </c>
      <c r="C14" s="110"/>
      <c r="D14" s="111"/>
      <c r="E14" s="5"/>
      <c r="F14" s="110"/>
      <c r="G14" s="5"/>
      <c r="H14" s="5"/>
      <c r="I14" s="5"/>
      <c r="J14" s="5"/>
      <c r="K14" s="5"/>
      <c r="L14" s="5"/>
      <c r="M14" s="5"/>
      <c r="N14" s="5"/>
      <c r="O14" s="15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2.5">
      <c r="A15" s="38"/>
      <c r="B15" s="44" t="s">
        <v>258</v>
      </c>
      <c r="C15" s="112"/>
      <c r="D15" s="113"/>
      <c r="E15" s="22"/>
      <c r="F15" s="112"/>
      <c r="G15" s="22"/>
      <c r="H15" s="22"/>
      <c r="I15" s="22"/>
      <c r="J15" s="22"/>
      <c r="K15" s="22"/>
      <c r="L15" s="22"/>
      <c r="M15" s="22"/>
      <c r="N15" s="22"/>
      <c r="O15" s="151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45">
      <c r="A16" s="36"/>
      <c r="B16" s="45" t="s">
        <v>14</v>
      </c>
      <c r="C16" s="114"/>
      <c r="D16" s="115"/>
      <c r="E16" s="6"/>
      <c r="F16" s="114"/>
      <c r="G16" s="6"/>
      <c r="H16" s="6"/>
      <c r="I16" s="6"/>
      <c r="J16" s="6"/>
      <c r="K16" s="6"/>
      <c r="L16" s="6"/>
      <c r="M16" s="6"/>
      <c r="N16" s="6"/>
      <c r="O16" s="15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45">
      <c r="A17" s="36">
        <v>2.0099999999999998</v>
      </c>
      <c r="B17" s="41" t="s">
        <v>153</v>
      </c>
      <c r="C17" s="106"/>
      <c r="D17" s="107"/>
      <c r="E17" s="3"/>
      <c r="F17" s="106"/>
      <c r="G17" s="3"/>
      <c r="H17" s="3"/>
      <c r="I17" s="3"/>
      <c r="J17" s="3"/>
      <c r="K17" s="3"/>
      <c r="L17" s="3"/>
      <c r="M17" s="3"/>
      <c r="N17" s="3"/>
      <c r="O17" s="153">
        <v>2</v>
      </c>
      <c r="P17" s="3"/>
      <c r="Q17" s="3"/>
      <c r="R17" s="3"/>
      <c r="S17" s="3"/>
      <c r="T17" s="3"/>
      <c r="U17" s="3"/>
      <c r="V17" s="3"/>
      <c r="W17" s="3"/>
      <c r="X17" s="153">
        <v>2</v>
      </c>
      <c r="Y17" s="3"/>
      <c r="Z17" s="3"/>
      <c r="AA17" s="3"/>
      <c r="AB17" s="3"/>
      <c r="AC17" s="3"/>
    </row>
    <row r="18" spans="1:29" ht="45">
      <c r="A18" s="36">
        <v>2.02</v>
      </c>
      <c r="B18" s="41" t="s">
        <v>15</v>
      </c>
      <c r="C18" s="106"/>
      <c r="D18" s="107"/>
      <c r="E18" s="3"/>
      <c r="F18" s="106"/>
      <c r="G18" s="3"/>
      <c r="H18" s="3"/>
      <c r="I18" s="3"/>
      <c r="J18" s="3"/>
      <c r="K18" s="3"/>
      <c r="L18" s="3"/>
      <c r="M18" s="3"/>
      <c r="N18" s="3"/>
      <c r="O18" s="153">
        <v>3</v>
      </c>
      <c r="P18" s="3"/>
      <c r="Q18" s="3"/>
      <c r="R18" s="3"/>
      <c r="S18" s="3"/>
      <c r="T18" s="3"/>
      <c r="U18" s="3"/>
      <c r="V18" s="3"/>
      <c r="W18" s="3"/>
      <c r="X18" s="153">
        <v>3</v>
      </c>
      <c r="Y18" s="3"/>
      <c r="Z18" s="3"/>
      <c r="AA18" s="3"/>
      <c r="AB18" s="3"/>
      <c r="AC18" s="3"/>
    </row>
    <row r="19" spans="1:29" ht="22.5">
      <c r="A19" s="36">
        <v>2.0299999999999998</v>
      </c>
      <c r="B19" s="41" t="s">
        <v>154</v>
      </c>
      <c r="C19" s="106"/>
      <c r="D19" s="107"/>
      <c r="E19" s="3"/>
      <c r="F19" s="106"/>
      <c r="G19" s="3"/>
      <c r="H19" s="3"/>
      <c r="I19" s="3"/>
      <c r="J19" s="3"/>
      <c r="K19" s="3"/>
      <c r="L19" s="3"/>
      <c r="M19" s="3"/>
      <c r="N19" s="3"/>
      <c r="O19" s="154">
        <v>0.375</v>
      </c>
      <c r="P19" s="3"/>
      <c r="Q19" s="3"/>
      <c r="R19" s="3"/>
      <c r="S19" s="3"/>
      <c r="T19" s="3"/>
      <c r="U19" s="3"/>
      <c r="V19" s="3"/>
      <c r="W19" s="3"/>
      <c r="X19" s="154">
        <v>0.375</v>
      </c>
      <c r="Y19" s="3"/>
      <c r="Z19" s="3"/>
      <c r="AA19" s="3"/>
      <c r="AB19" s="3"/>
      <c r="AC19" s="3"/>
    </row>
    <row r="20" spans="1:29" ht="45">
      <c r="A20" s="36">
        <v>2.04</v>
      </c>
      <c r="B20" s="41" t="s">
        <v>155</v>
      </c>
      <c r="C20" s="106"/>
      <c r="D20" s="107"/>
      <c r="E20" s="3"/>
      <c r="F20" s="106"/>
      <c r="G20" s="3"/>
      <c r="H20" s="3"/>
      <c r="I20" s="3"/>
      <c r="J20" s="3"/>
      <c r="K20" s="3"/>
      <c r="L20" s="3"/>
      <c r="M20" s="3"/>
      <c r="N20" s="3"/>
      <c r="O20" s="155"/>
      <c r="P20" s="3"/>
      <c r="Q20" s="3"/>
      <c r="R20" s="3"/>
      <c r="S20" s="3"/>
      <c r="T20" s="3"/>
      <c r="U20" s="3"/>
      <c r="V20" s="3"/>
      <c r="W20" s="3"/>
      <c r="X20" s="155"/>
      <c r="Y20" s="3"/>
      <c r="Z20" s="3"/>
      <c r="AA20" s="3"/>
      <c r="AB20" s="3"/>
      <c r="AC20" s="3"/>
    </row>
    <row r="21" spans="1:29" ht="22.5">
      <c r="A21" s="36"/>
      <c r="B21" s="46" t="s">
        <v>233</v>
      </c>
      <c r="C21" s="114"/>
      <c r="D21" s="115"/>
      <c r="E21" s="7"/>
      <c r="F21" s="114"/>
      <c r="G21" s="7"/>
      <c r="H21" s="7"/>
      <c r="I21" s="7"/>
      <c r="J21" s="7"/>
      <c r="K21" s="7"/>
      <c r="L21" s="7"/>
      <c r="M21" s="7"/>
      <c r="N21" s="7"/>
      <c r="O21" s="152"/>
      <c r="P21" s="7"/>
      <c r="Q21" s="7"/>
      <c r="R21" s="7"/>
      <c r="S21" s="7"/>
      <c r="T21" s="7"/>
      <c r="U21" s="7"/>
      <c r="V21" s="7"/>
      <c r="W21" s="7"/>
      <c r="X21" s="152"/>
      <c r="Y21" s="7"/>
      <c r="Z21" s="7"/>
      <c r="AA21" s="7"/>
      <c r="AB21" s="7"/>
      <c r="AC21" s="7"/>
    </row>
    <row r="22" spans="1:29" ht="22.5">
      <c r="A22" s="36"/>
      <c r="B22" s="45" t="s">
        <v>327</v>
      </c>
      <c r="C22" s="114"/>
      <c r="D22" s="115"/>
      <c r="E22" s="6"/>
      <c r="F22" s="114"/>
      <c r="G22" s="6"/>
      <c r="H22" s="6"/>
      <c r="I22" s="6"/>
      <c r="J22" s="6"/>
      <c r="K22" s="6"/>
      <c r="L22" s="6"/>
      <c r="M22" s="6"/>
      <c r="N22" s="6"/>
      <c r="O22" s="152"/>
      <c r="P22" s="6"/>
      <c r="Q22" s="6"/>
      <c r="R22" s="6"/>
      <c r="S22" s="6"/>
      <c r="T22" s="6"/>
      <c r="U22" s="6"/>
      <c r="V22" s="6"/>
      <c r="W22" s="6"/>
      <c r="X22" s="152"/>
      <c r="Y22" s="6"/>
      <c r="Z22" s="6"/>
      <c r="AA22" s="6"/>
      <c r="AB22" s="6"/>
      <c r="AC22" s="6"/>
    </row>
    <row r="23" spans="1:29" ht="45">
      <c r="A23" s="36">
        <v>2.0499999999999998</v>
      </c>
      <c r="B23" s="47" t="s">
        <v>245</v>
      </c>
      <c r="C23" s="116"/>
      <c r="D23" s="117"/>
      <c r="E23" s="17"/>
      <c r="F23" s="116"/>
      <c r="G23" s="17"/>
      <c r="H23" s="17"/>
      <c r="I23" s="17"/>
      <c r="J23" s="17"/>
      <c r="K23" s="17"/>
      <c r="L23" s="17"/>
      <c r="M23" s="17"/>
      <c r="N23" s="17"/>
      <c r="O23" s="153">
        <v>9</v>
      </c>
      <c r="P23" s="17"/>
      <c r="Q23" s="17"/>
      <c r="R23" s="17"/>
      <c r="S23" s="17"/>
      <c r="T23" s="17"/>
      <c r="U23" s="17"/>
      <c r="V23" s="17"/>
      <c r="W23" s="17"/>
      <c r="X23" s="153">
        <v>9</v>
      </c>
      <c r="Y23" s="17"/>
      <c r="Z23" s="17"/>
      <c r="AA23" s="17"/>
      <c r="AB23" s="17"/>
      <c r="AC23" s="17"/>
    </row>
    <row r="24" spans="1:29" ht="45">
      <c r="A24" s="36">
        <v>2.06</v>
      </c>
      <c r="B24" s="47" t="s">
        <v>168</v>
      </c>
      <c r="C24" s="116"/>
      <c r="D24" s="117"/>
      <c r="E24" s="17"/>
      <c r="F24" s="116"/>
      <c r="G24" s="17"/>
      <c r="H24" s="17"/>
      <c r="I24" s="17"/>
      <c r="J24" s="17"/>
      <c r="K24" s="17"/>
      <c r="L24" s="17"/>
      <c r="M24" s="17"/>
      <c r="N24" s="17"/>
      <c r="O24" s="153">
        <v>0.6</v>
      </c>
      <c r="P24" s="17"/>
      <c r="Q24" s="17"/>
      <c r="R24" s="17"/>
      <c r="S24" s="17"/>
      <c r="T24" s="17"/>
      <c r="U24" s="17"/>
      <c r="V24" s="17"/>
      <c r="W24" s="17"/>
      <c r="X24" s="153">
        <v>0.6</v>
      </c>
      <c r="Y24" s="17"/>
      <c r="Z24" s="17"/>
      <c r="AA24" s="17"/>
      <c r="AB24" s="17"/>
      <c r="AC24" s="17"/>
    </row>
    <row r="25" spans="1:29" ht="112.5">
      <c r="A25" s="36">
        <v>2.0699999999999998</v>
      </c>
      <c r="B25" s="47" t="s">
        <v>244</v>
      </c>
      <c r="C25" s="116"/>
      <c r="D25" s="117"/>
      <c r="E25" s="17"/>
      <c r="F25" s="116"/>
      <c r="G25" s="17"/>
      <c r="H25" s="17"/>
      <c r="I25" s="17"/>
      <c r="J25" s="17"/>
      <c r="K25" s="17"/>
      <c r="L25" s="17"/>
      <c r="M25" s="17"/>
      <c r="N25" s="17"/>
      <c r="O25" s="153">
        <v>0.5</v>
      </c>
      <c r="P25" s="17"/>
      <c r="Q25" s="17"/>
      <c r="R25" s="17"/>
      <c r="S25" s="17"/>
      <c r="T25" s="17"/>
      <c r="U25" s="17"/>
      <c r="V25" s="17"/>
      <c r="W25" s="17"/>
      <c r="X25" s="153">
        <v>0.5</v>
      </c>
      <c r="Y25" s="17"/>
      <c r="Z25" s="17"/>
      <c r="AA25" s="17"/>
      <c r="AB25" s="17"/>
      <c r="AC25" s="17"/>
    </row>
    <row r="26" spans="1:29" ht="22.5">
      <c r="A26" s="36">
        <v>2.08</v>
      </c>
      <c r="B26" s="47" t="s">
        <v>18</v>
      </c>
      <c r="C26" s="116"/>
      <c r="D26" s="117"/>
      <c r="E26" s="17"/>
      <c r="F26" s="116"/>
      <c r="G26" s="17"/>
      <c r="H26" s="17"/>
      <c r="I26" s="17"/>
      <c r="J26" s="17"/>
      <c r="K26" s="17"/>
      <c r="L26" s="17"/>
      <c r="M26" s="17"/>
      <c r="N26" s="17"/>
      <c r="O26" s="156"/>
      <c r="P26" s="17"/>
      <c r="Q26" s="17"/>
      <c r="R26" s="17"/>
      <c r="S26" s="17"/>
      <c r="T26" s="17"/>
      <c r="U26" s="17"/>
      <c r="V26" s="17"/>
      <c r="W26" s="17"/>
      <c r="X26" s="156"/>
      <c r="Y26" s="17"/>
      <c r="Z26" s="17"/>
      <c r="AA26" s="17"/>
      <c r="AB26" s="17"/>
      <c r="AC26" s="17"/>
    </row>
    <row r="27" spans="1:29" ht="45">
      <c r="A27" s="36" t="s">
        <v>19</v>
      </c>
      <c r="B27" s="48" t="s">
        <v>171</v>
      </c>
      <c r="C27" s="118"/>
      <c r="D27" s="119"/>
      <c r="E27" s="8"/>
      <c r="F27" s="118"/>
      <c r="G27" s="8"/>
      <c r="H27" s="8"/>
      <c r="I27" s="8"/>
      <c r="J27" s="8"/>
      <c r="K27" s="8"/>
      <c r="L27" s="8"/>
      <c r="M27" s="8"/>
      <c r="N27" s="8"/>
      <c r="O27" s="157">
        <v>3</v>
      </c>
      <c r="P27" s="8"/>
      <c r="Q27" s="8"/>
      <c r="R27" s="8"/>
      <c r="S27" s="8"/>
      <c r="T27" s="8"/>
      <c r="U27" s="8"/>
      <c r="V27" s="8"/>
      <c r="W27" s="8"/>
      <c r="X27" s="157">
        <v>3</v>
      </c>
      <c r="Y27" s="8"/>
      <c r="Z27" s="8"/>
      <c r="AA27" s="8"/>
      <c r="AB27" s="8"/>
      <c r="AC27" s="8"/>
    </row>
    <row r="28" spans="1:29" ht="67.5">
      <c r="A28" s="36" t="s">
        <v>20</v>
      </c>
      <c r="B28" s="48" t="s">
        <v>172</v>
      </c>
      <c r="C28" s="118"/>
      <c r="D28" s="119"/>
      <c r="E28" s="8"/>
      <c r="F28" s="118"/>
      <c r="G28" s="8"/>
      <c r="H28" s="8"/>
      <c r="I28" s="8"/>
      <c r="J28" s="8"/>
      <c r="K28" s="8"/>
      <c r="L28" s="8"/>
      <c r="M28" s="8"/>
      <c r="N28" s="8"/>
      <c r="O28" s="158">
        <v>9.6</v>
      </c>
      <c r="P28" s="8"/>
      <c r="Q28" s="8"/>
      <c r="R28" s="8"/>
      <c r="S28" s="8"/>
      <c r="T28" s="8"/>
      <c r="U28" s="8"/>
      <c r="V28" s="8"/>
      <c r="W28" s="8"/>
      <c r="X28" s="158">
        <v>9.6</v>
      </c>
      <c r="Y28" s="8"/>
      <c r="Z28" s="8"/>
      <c r="AA28" s="8"/>
      <c r="AB28" s="8"/>
      <c r="AC28" s="8"/>
    </row>
    <row r="29" spans="1:29" ht="135">
      <c r="A29" s="36" t="s">
        <v>21</v>
      </c>
      <c r="B29" s="48" t="s">
        <v>223</v>
      </c>
      <c r="C29" s="118"/>
      <c r="D29" s="119"/>
      <c r="E29" s="8"/>
      <c r="F29" s="118"/>
      <c r="G29" s="8"/>
      <c r="H29" s="8"/>
      <c r="I29" s="8"/>
      <c r="J29" s="8"/>
      <c r="K29" s="8"/>
      <c r="L29" s="8"/>
      <c r="M29" s="8"/>
      <c r="N29" s="8"/>
      <c r="O29" s="153">
        <v>2.88</v>
      </c>
      <c r="P29" s="8"/>
      <c r="Q29" s="8"/>
      <c r="R29" s="8"/>
      <c r="S29" s="8"/>
      <c r="T29" s="8"/>
      <c r="U29" s="8"/>
      <c r="V29" s="8"/>
      <c r="W29" s="8"/>
      <c r="X29" s="153">
        <v>2.88</v>
      </c>
      <c r="Y29" s="8"/>
      <c r="Z29" s="8"/>
      <c r="AA29" s="8"/>
      <c r="AB29" s="8"/>
      <c r="AC29" s="8"/>
    </row>
    <row r="30" spans="1:29" ht="67.5">
      <c r="A30" s="36" t="s">
        <v>173</v>
      </c>
      <c r="B30" s="48" t="s">
        <v>174</v>
      </c>
      <c r="C30" s="118"/>
      <c r="D30" s="119"/>
      <c r="E30" s="8"/>
      <c r="F30" s="118"/>
      <c r="G30" s="8"/>
      <c r="H30" s="8"/>
      <c r="I30" s="8"/>
      <c r="J30" s="8"/>
      <c r="K30" s="8"/>
      <c r="L30" s="8"/>
      <c r="M30" s="8"/>
      <c r="N30" s="8"/>
      <c r="O30" s="153">
        <v>1.5</v>
      </c>
      <c r="P30" s="8"/>
      <c r="Q30" s="8"/>
      <c r="R30" s="8"/>
      <c r="S30" s="8"/>
      <c r="T30" s="8"/>
      <c r="U30" s="8"/>
      <c r="V30" s="8"/>
      <c r="W30" s="8"/>
      <c r="X30" s="153">
        <v>1.5</v>
      </c>
      <c r="Y30" s="8"/>
      <c r="Z30" s="8"/>
      <c r="AA30" s="8"/>
      <c r="AB30" s="8"/>
      <c r="AC30" s="8"/>
    </row>
    <row r="31" spans="1:29" ht="45">
      <c r="A31" s="36" t="s">
        <v>175</v>
      </c>
      <c r="B31" s="48" t="s">
        <v>176</v>
      </c>
      <c r="C31" s="118"/>
      <c r="D31" s="119"/>
      <c r="E31" s="8"/>
      <c r="F31" s="118"/>
      <c r="G31" s="8"/>
      <c r="H31" s="8"/>
      <c r="I31" s="8"/>
      <c r="J31" s="8"/>
      <c r="K31" s="8"/>
      <c r="L31" s="8"/>
      <c r="M31" s="8"/>
      <c r="N31" s="8"/>
      <c r="O31" s="153">
        <v>1.2</v>
      </c>
      <c r="P31" s="8"/>
      <c r="Q31" s="8"/>
      <c r="R31" s="8"/>
      <c r="S31" s="8"/>
      <c r="T31" s="8"/>
      <c r="U31" s="8"/>
      <c r="V31" s="8"/>
      <c r="W31" s="8"/>
      <c r="X31" s="153">
        <v>1.2</v>
      </c>
      <c r="Y31" s="8"/>
      <c r="Z31" s="8"/>
      <c r="AA31" s="8"/>
      <c r="AB31" s="8"/>
      <c r="AC31" s="8"/>
    </row>
    <row r="32" spans="1:29" ht="90">
      <c r="A32" s="36" t="s">
        <v>177</v>
      </c>
      <c r="B32" s="48" t="s">
        <v>178</v>
      </c>
      <c r="C32" s="118"/>
      <c r="D32" s="119"/>
      <c r="E32" s="8"/>
      <c r="F32" s="118"/>
      <c r="G32" s="8"/>
      <c r="H32" s="8"/>
      <c r="I32" s="8"/>
      <c r="J32" s="8"/>
      <c r="K32" s="8"/>
      <c r="L32" s="8"/>
      <c r="M32" s="8"/>
      <c r="N32" s="8"/>
      <c r="O32" s="153">
        <v>1.2</v>
      </c>
      <c r="P32" s="8"/>
      <c r="Q32" s="8"/>
      <c r="R32" s="8"/>
      <c r="S32" s="8"/>
      <c r="T32" s="8"/>
      <c r="U32" s="8"/>
      <c r="V32" s="8"/>
      <c r="W32" s="8"/>
      <c r="X32" s="153">
        <v>1.2</v>
      </c>
      <c r="Y32" s="8"/>
      <c r="Z32" s="8"/>
      <c r="AA32" s="8"/>
      <c r="AB32" s="8"/>
      <c r="AC32" s="8"/>
    </row>
    <row r="33" spans="1:29" ht="90">
      <c r="A33" s="36" t="s">
        <v>179</v>
      </c>
      <c r="B33" s="48" t="s">
        <v>224</v>
      </c>
      <c r="C33" s="118"/>
      <c r="D33" s="119"/>
      <c r="E33" s="8"/>
      <c r="F33" s="118"/>
      <c r="G33" s="8"/>
      <c r="H33" s="8"/>
      <c r="I33" s="8"/>
      <c r="J33" s="8"/>
      <c r="K33" s="8"/>
      <c r="L33" s="8"/>
      <c r="M33" s="8"/>
      <c r="N33" s="8"/>
      <c r="O33" s="153">
        <v>1.8</v>
      </c>
      <c r="P33" s="8"/>
      <c r="Q33" s="8"/>
      <c r="R33" s="8"/>
      <c r="S33" s="8"/>
      <c r="T33" s="8"/>
      <c r="U33" s="8"/>
      <c r="V33" s="8"/>
      <c r="W33" s="8"/>
      <c r="X33" s="153">
        <v>1.8</v>
      </c>
      <c r="Y33" s="8"/>
      <c r="Z33" s="8"/>
      <c r="AA33" s="8"/>
      <c r="AB33" s="8"/>
      <c r="AC33" s="8"/>
    </row>
    <row r="34" spans="1:29" ht="67.5">
      <c r="A34" s="36">
        <v>2.09</v>
      </c>
      <c r="B34" s="48" t="s">
        <v>262</v>
      </c>
      <c r="C34" s="118"/>
      <c r="D34" s="119"/>
      <c r="E34" s="8"/>
      <c r="F34" s="118"/>
      <c r="G34" s="8"/>
      <c r="H34" s="8"/>
      <c r="I34" s="8"/>
      <c r="J34" s="8"/>
      <c r="K34" s="8"/>
      <c r="L34" s="8"/>
      <c r="M34" s="8"/>
      <c r="N34" s="8"/>
      <c r="O34" s="153">
        <v>0.5</v>
      </c>
      <c r="P34" s="8"/>
      <c r="Q34" s="8"/>
      <c r="R34" s="8"/>
      <c r="S34" s="8"/>
      <c r="T34" s="8"/>
      <c r="U34" s="8"/>
      <c r="V34" s="8"/>
      <c r="W34" s="8"/>
      <c r="X34" s="153">
        <v>0.5</v>
      </c>
      <c r="Y34" s="8"/>
      <c r="Z34" s="8"/>
      <c r="AA34" s="8"/>
      <c r="AB34" s="8"/>
      <c r="AC34" s="8"/>
    </row>
    <row r="35" spans="1:29" ht="67.5">
      <c r="A35" s="36">
        <v>2.1</v>
      </c>
      <c r="B35" s="48" t="s">
        <v>263</v>
      </c>
      <c r="C35" s="118"/>
      <c r="D35" s="119"/>
      <c r="E35" s="8"/>
      <c r="F35" s="118"/>
      <c r="G35" s="8"/>
      <c r="H35" s="8"/>
      <c r="I35" s="8"/>
      <c r="J35" s="8"/>
      <c r="K35" s="8"/>
      <c r="L35" s="8"/>
      <c r="M35" s="8"/>
      <c r="N35" s="8"/>
      <c r="O35" s="153">
        <v>0.5</v>
      </c>
      <c r="P35" s="8"/>
      <c r="Q35" s="8"/>
      <c r="R35" s="8"/>
      <c r="S35" s="8"/>
      <c r="T35" s="8"/>
      <c r="U35" s="8"/>
      <c r="V35" s="8"/>
      <c r="W35" s="8"/>
      <c r="X35" s="153">
        <v>0.5</v>
      </c>
      <c r="Y35" s="8"/>
      <c r="Z35" s="8"/>
      <c r="AA35" s="8"/>
      <c r="AB35" s="8"/>
      <c r="AC35" s="8"/>
    </row>
    <row r="36" spans="1:29" ht="67.5">
      <c r="A36" s="36">
        <f>+A35+0.01</f>
        <v>2.11</v>
      </c>
      <c r="B36" s="48" t="s">
        <v>264</v>
      </c>
      <c r="C36" s="118"/>
      <c r="D36" s="119"/>
      <c r="E36" s="8"/>
      <c r="F36" s="118"/>
      <c r="G36" s="8"/>
      <c r="H36" s="8"/>
      <c r="I36" s="8"/>
      <c r="J36" s="8"/>
      <c r="K36" s="8"/>
      <c r="L36" s="8"/>
      <c r="M36" s="8"/>
      <c r="N36" s="8"/>
      <c r="O36" s="154">
        <v>0.625</v>
      </c>
      <c r="P36" s="8"/>
      <c r="Q36" s="8"/>
      <c r="R36" s="8"/>
      <c r="S36" s="8"/>
      <c r="T36" s="8"/>
      <c r="U36" s="8"/>
      <c r="V36" s="8"/>
      <c r="W36" s="8"/>
      <c r="X36" s="154">
        <v>0.625</v>
      </c>
      <c r="Y36" s="8"/>
      <c r="Z36" s="8"/>
      <c r="AA36" s="8"/>
      <c r="AB36" s="8"/>
      <c r="AC36" s="8"/>
    </row>
    <row r="37" spans="1:29" ht="45">
      <c r="A37" s="36">
        <f t="shared" ref="A37:A43" si="0">+A36+0.01</f>
        <v>2.1199999999999997</v>
      </c>
      <c r="B37" s="48" t="s">
        <v>180</v>
      </c>
      <c r="C37" s="118"/>
      <c r="D37" s="119"/>
      <c r="E37" s="8"/>
      <c r="F37" s="118"/>
      <c r="G37" s="8"/>
      <c r="H37" s="8"/>
      <c r="I37" s="8"/>
      <c r="J37" s="8"/>
      <c r="K37" s="8"/>
      <c r="L37" s="8"/>
      <c r="M37" s="8"/>
      <c r="N37" s="8"/>
      <c r="O37" s="154">
        <v>0.375</v>
      </c>
      <c r="P37" s="8"/>
      <c r="Q37" s="8"/>
      <c r="R37" s="8"/>
      <c r="S37" s="8"/>
      <c r="T37" s="8"/>
      <c r="U37" s="8"/>
      <c r="V37" s="8"/>
      <c r="W37" s="8"/>
      <c r="X37" s="154">
        <v>0.375</v>
      </c>
      <c r="Y37" s="8"/>
      <c r="Z37" s="8"/>
      <c r="AA37" s="8"/>
      <c r="AB37" s="8"/>
      <c r="AC37" s="8"/>
    </row>
    <row r="38" spans="1:29" ht="45">
      <c r="A38" s="36">
        <f t="shared" si="0"/>
        <v>2.1299999999999994</v>
      </c>
      <c r="B38" s="48" t="s">
        <v>181</v>
      </c>
      <c r="C38" s="118"/>
      <c r="D38" s="119"/>
      <c r="E38" s="8"/>
      <c r="F38" s="118"/>
      <c r="G38" s="8"/>
      <c r="H38" s="8"/>
      <c r="I38" s="8"/>
      <c r="J38" s="8"/>
      <c r="K38" s="8"/>
      <c r="L38" s="8"/>
      <c r="M38" s="8"/>
      <c r="N38" s="8"/>
      <c r="O38" s="154">
        <v>0.375</v>
      </c>
      <c r="P38" s="8"/>
      <c r="Q38" s="8"/>
      <c r="R38" s="8"/>
      <c r="S38" s="8"/>
      <c r="T38" s="8"/>
      <c r="U38" s="8"/>
      <c r="V38" s="8"/>
      <c r="W38" s="8"/>
      <c r="X38" s="154">
        <v>0.375</v>
      </c>
      <c r="Y38" s="8"/>
      <c r="Z38" s="8"/>
      <c r="AA38" s="8"/>
      <c r="AB38" s="8"/>
      <c r="AC38" s="8"/>
    </row>
    <row r="39" spans="1:29" ht="45">
      <c r="A39" s="36">
        <f t="shared" si="0"/>
        <v>2.1399999999999992</v>
      </c>
      <c r="B39" s="48" t="s">
        <v>182</v>
      </c>
      <c r="C39" s="118"/>
      <c r="D39" s="119"/>
      <c r="E39" s="8"/>
      <c r="F39" s="118"/>
      <c r="G39" s="8"/>
      <c r="H39" s="8"/>
      <c r="I39" s="8"/>
      <c r="J39" s="8"/>
      <c r="K39" s="8"/>
      <c r="L39" s="8"/>
      <c r="M39" s="8"/>
      <c r="N39" s="8"/>
      <c r="O39" s="153">
        <v>0.15</v>
      </c>
      <c r="P39" s="8"/>
      <c r="Q39" s="8"/>
      <c r="R39" s="8"/>
      <c r="S39" s="8"/>
      <c r="T39" s="8"/>
      <c r="U39" s="8"/>
      <c r="V39" s="8"/>
      <c r="W39" s="8"/>
      <c r="X39" s="153">
        <v>0.15</v>
      </c>
      <c r="Y39" s="8"/>
      <c r="Z39" s="8"/>
      <c r="AA39" s="8"/>
      <c r="AB39" s="8"/>
      <c r="AC39" s="8"/>
    </row>
    <row r="40" spans="1:29" ht="45">
      <c r="A40" s="36">
        <f t="shared" si="0"/>
        <v>2.149999999999999</v>
      </c>
      <c r="B40" s="48" t="s">
        <v>183</v>
      </c>
      <c r="C40" s="118"/>
      <c r="D40" s="119"/>
      <c r="E40" s="8"/>
      <c r="F40" s="118"/>
      <c r="G40" s="8"/>
      <c r="H40" s="8"/>
      <c r="I40" s="8"/>
      <c r="J40" s="8"/>
      <c r="K40" s="8"/>
      <c r="L40" s="8"/>
      <c r="M40" s="8"/>
      <c r="N40" s="8"/>
      <c r="O40" s="153">
        <v>0.15</v>
      </c>
      <c r="P40" s="8"/>
      <c r="Q40" s="8"/>
      <c r="R40" s="8"/>
      <c r="S40" s="8"/>
      <c r="T40" s="8"/>
      <c r="U40" s="8"/>
      <c r="V40" s="8"/>
      <c r="W40" s="8"/>
      <c r="X40" s="153">
        <v>0.15</v>
      </c>
      <c r="Y40" s="8"/>
      <c r="Z40" s="8"/>
      <c r="AA40" s="8"/>
      <c r="AB40" s="8"/>
      <c r="AC40" s="8"/>
    </row>
    <row r="41" spans="1:29" ht="45">
      <c r="A41" s="36">
        <f t="shared" si="0"/>
        <v>2.1599999999999988</v>
      </c>
      <c r="B41" s="48" t="s">
        <v>184</v>
      </c>
      <c r="C41" s="118"/>
      <c r="D41" s="119"/>
      <c r="E41" s="8"/>
      <c r="F41" s="118"/>
      <c r="G41" s="8"/>
      <c r="H41" s="8"/>
      <c r="I41" s="8"/>
      <c r="J41" s="8"/>
      <c r="K41" s="8"/>
      <c r="L41" s="8"/>
      <c r="M41" s="8"/>
      <c r="N41" s="8"/>
      <c r="O41" s="153"/>
      <c r="P41" s="8"/>
      <c r="Q41" s="8"/>
      <c r="R41" s="8"/>
      <c r="S41" s="8"/>
      <c r="T41" s="8"/>
      <c r="U41" s="8"/>
      <c r="V41" s="8"/>
      <c r="W41" s="8"/>
      <c r="X41" s="153"/>
      <c r="Y41" s="8"/>
      <c r="Z41" s="8"/>
      <c r="AA41" s="8"/>
      <c r="AB41" s="8"/>
      <c r="AC41" s="8"/>
    </row>
    <row r="42" spans="1:29" ht="45">
      <c r="A42" s="36">
        <f t="shared" si="0"/>
        <v>2.1699999999999986</v>
      </c>
      <c r="B42" s="48" t="s">
        <v>185</v>
      </c>
      <c r="C42" s="118"/>
      <c r="D42" s="119"/>
      <c r="E42" s="8"/>
      <c r="F42" s="118"/>
      <c r="G42" s="8"/>
      <c r="H42" s="8"/>
      <c r="I42" s="8"/>
      <c r="J42" s="8"/>
      <c r="K42" s="8"/>
      <c r="L42" s="8"/>
      <c r="M42" s="8"/>
      <c r="N42" s="8"/>
      <c r="O42" s="153">
        <v>0.25</v>
      </c>
      <c r="P42" s="8"/>
      <c r="Q42" s="8"/>
      <c r="R42" s="8"/>
      <c r="S42" s="8"/>
      <c r="T42" s="8"/>
      <c r="U42" s="8"/>
      <c r="V42" s="8"/>
      <c r="W42" s="8"/>
      <c r="X42" s="153">
        <v>0.25</v>
      </c>
      <c r="Y42" s="8"/>
      <c r="Z42" s="8"/>
      <c r="AA42" s="8"/>
      <c r="AB42" s="8"/>
      <c r="AC42" s="8"/>
    </row>
    <row r="43" spans="1:29" ht="67.5">
      <c r="A43" s="36">
        <f t="shared" si="0"/>
        <v>2.1799999999999984</v>
      </c>
      <c r="B43" s="48" t="s">
        <v>186</v>
      </c>
      <c r="C43" s="118"/>
      <c r="D43" s="119"/>
      <c r="E43" s="8"/>
      <c r="F43" s="118"/>
      <c r="G43" s="8"/>
      <c r="H43" s="8"/>
      <c r="I43" s="8"/>
      <c r="J43" s="8"/>
      <c r="K43" s="8"/>
      <c r="L43" s="8"/>
      <c r="M43" s="8"/>
      <c r="N43" s="8"/>
      <c r="O43" s="153">
        <v>0.1</v>
      </c>
      <c r="P43" s="8"/>
      <c r="Q43" s="8"/>
      <c r="R43" s="8"/>
      <c r="S43" s="8"/>
      <c r="T43" s="8"/>
      <c r="U43" s="8"/>
      <c r="V43" s="8"/>
      <c r="W43" s="8"/>
      <c r="X43" s="153">
        <v>0.1</v>
      </c>
      <c r="Y43" s="8"/>
      <c r="Z43" s="8"/>
      <c r="AA43" s="8"/>
      <c r="AB43" s="8"/>
      <c r="AC43" s="8"/>
    </row>
    <row r="44" spans="1:29" ht="22.5">
      <c r="A44" s="36"/>
      <c r="B44" s="49" t="s">
        <v>232</v>
      </c>
      <c r="C44" s="120"/>
      <c r="D44" s="121"/>
      <c r="E44" s="9"/>
      <c r="F44" s="120"/>
      <c r="G44" s="9"/>
      <c r="H44" s="9"/>
      <c r="I44" s="9"/>
      <c r="J44" s="9"/>
      <c r="K44" s="9"/>
      <c r="L44" s="9"/>
      <c r="M44" s="9"/>
      <c r="N44" s="9"/>
      <c r="O44" s="159"/>
      <c r="P44" s="9"/>
      <c r="Q44" s="9"/>
      <c r="R44" s="9"/>
      <c r="S44" s="9"/>
      <c r="T44" s="9"/>
      <c r="U44" s="9"/>
      <c r="V44" s="9"/>
      <c r="W44" s="9"/>
      <c r="X44" s="159"/>
      <c r="Y44" s="9"/>
      <c r="Z44" s="9"/>
      <c r="AA44" s="9"/>
      <c r="AB44" s="9"/>
      <c r="AC44" s="9"/>
    </row>
    <row r="45" spans="1:29" ht="45">
      <c r="A45" s="36"/>
      <c r="B45" s="46" t="s">
        <v>234</v>
      </c>
      <c r="C45" s="114"/>
      <c r="D45" s="115"/>
      <c r="E45" s="7"/>
      <c r="F45" s="114"/>
      <c r="G45" s="7"/>
      <c r="H45" s="7"/>
      <c r="I45" s="7"/>
      <c r="J45" s="7"/>
      <c r="K45" s="7"/>
      <c r="L45" s="7"/>
      <c r="M45" s="7"/>
      <c r="N45" s="7"/>
      <c r="O45" s="152"/>
      <c r="P45" s="7"/>
      <c r="Q45" s="7"/>
      <c r="R45" s="7"/>
      <c r="S45" s="7"/>
      <c r="T45" s="7"/>
      <c r="U45" s="7"/>
      <c r="V45" s="7"/>
      <c r="W45" s="7"/>
      <c r="X45" s="152"/>
      <c r="Y45" s="7"/>
      <c r="Z45" s="7"/>
      <c r="AA45" s="7"/>
      <c r="AB45" s="7"/>
      <c r="AC45" s="7"/>
    </row>
    <row r="46" spans="1:29" s="29" customFormat="1" ht="22.5">
      <c r="A46" s="36"/>
      <c r="B46" s="52" t="s">
        <v>260</v>
      </c>
      <c r="C46" s="104"/>
      <c r="D46" s="105"/>
      <c r="E46" s="13"/>
      <c r="F46" s="104"/>
      <c r="G46" s="13"/>
      <c r="H46" s="13"/>
      <c r="I46" s="13"/>
      <c r="J46" s="13"/>
      <c r="K46" s="13"/>
      <c r="L46" s="13"/>
      <c r="M46" s="13"/>
      <c r="N46" s="13"/>
      <c r="O46" s="147"/>
      <c r="P46" s="13"/>
      <c r="Q46" s="13"/>
      <c r="R46" s="13"/>
      <c r="S46" s="13"/>
      <c r="T46" s="13"/>
      <c r="U46" s="13"/>
      <c r="V46" s="13"/>
      <c r="W46" s="13"/>
      <c r="X46" s="147"/>
      <c r="Y46" s="13"/>
      <c r="Z46" s="13"/>
      <c r="AA46" s="13"/>
      <c r="AB46" s="13"/>
      <c r="AC46" s="13"/>
    </row>
    <row r="47" spans="1:29" s="29" customFormat="1" ht="45">
      <c r="A47" s="36"/>
      <c r="B47" s="55" t="s">
        <v>14</v>
      </c>
      <c r="C47" s="122"/>
      <c r="D47" s="123"/>
      <c r="E47" s="20"/>
      <c r="F47" s="122"/>
      <c r="G47" s="20"/>
      <c r="H47" s="20"/>
      <c r="I47" s="20"/>
      <c r="J47" s="20"/>
      <c r="K47" s="20"/>
      <c r="L47" s="20"/>
      <c r="M47" s="20"/>
      <c r="N47" s="20"/>
      <c r="O47" s="160"/>
      <c r="P47" s="20"/>
      <c r="Q47" s="20"/>
      <c r="R47" s="20"/>
      <c r="S47" s="20"/>
      <c r="T47" s="20"/>
      <c r="U47" s="20"/>
      <c r="V47" s="20"/>
      <c r="W47" s="20"/>
      <c r="X47" s="160"/>
      <c r="Y47" s="20"/>
      <c r="Z47" s="20"/>
      <c r="AA47" s="20"/>
      <c r="AB47" s="20"/>
      <c r="AC47" s="20"/>
    </row>
    <row r="48" spans="1:29" s="29" customFormat="1" ht="67.5">
      <c r="A48" s="36">
        <v>2.19</v>
      </c>
      <c r="B48" s="56" t="s">
        <v>162</v>
      </c>
      <c r="C48" s="124"/>
      <c r="D48" s="125"/>
      <c r="E48" s="21"/>
      <c r="F48" s="124"/>
      <c r="G48" s="21"/>
      <c r="H48" s="21"/>
      <c r="I48" s="21"/>
      <c r="J48" s="21"/>
      <c r="K48" s="21"/>
      <c r="L48" s="21"/>
      <c r="M48" s="21"/>
      <c r="N48" s="21"/>
      <c r="O48" s="153">
        <v>3</v>
      </c>
      <c r="P48" s="21"/>
      <c r="Q48" s="21"/>
      <c r="R48" s="21"/>
      <c r="S48" s="21"/>
      <c r="T48" s="21"/>
      <c r="U48" s="21"/>
      <c r="V48" s="21"/>
      <c r="W48" s="21"/>
      <c r="X48" s="153">
        <v>3</v>
      </c>
      <c r="Y48" s="21"/>
      <c r="Z48" s="21"/>
      <c r="AA48" s="21"/>
      <c r="AB48" s="21"/>
      <c r="AC48" s="21"/>
    </row>
    <row r="49" spans="1:29" s="29" customFormat="1" ht="45">
      <c r="A49" s="36">
        <f t="shared" ref="A49:A51" si="1">+A48+0.01</f>
        <v>2.1999999999999997</v>
      </c>
      <c r="B49" s="56" t="s">
        <v>163</v>
      </c>
      <c r="C49" s="124"/>
      <c r="D49" s="125"/>
      <c r="E49" s="21"/>
      <c r="F49" s="124"/>
      <c r="G49" s="21"/>
      <c r="H49" s="21"/>
      <c r="I49" s="21"/>
      <c r="J49" s="21"/>
      <c r="K49" s="21"/>
      <c r="L49" s="21"/>
      <c r="M49" s="21"/>
      <c r="N49" s="21"/>
      <c r="O49" s="153">
        <v>3.5</v>
      </c>
      <c r="P49" s="21"/>
      <c r="Q49" s="21"/>
      <c r="R49" s="21"/>
      <c r="S49" s="21"/>
      <c r="T49" s="21"/>
      <c r="U49" s="21"/>
      <c r="V49" s="21"/>
      <c r="W49" s="21"/>
      <c r="X49" s="153">
        <v>3.5</v>
      </c>
      <c r="Y49" s="21"/>
      <c r="Z49" s="21"/>
      <c r="AA49" s="21"/>
      <c r="AB49" s="21"/>
      <c r="AC49" s="21"/>
    </row>
    <row r="50" spans="1:29" s="29" customFormat="1" ht="22.5">
      <c r="A50" s="36">
        <f t="shared" si="1"/>
        <v>2.2099999999999995</v>
      </c>
      <c r="B50" s="56" t="s">
        <v>164</v>
      </c>
      <c r="C50" s="124"/>
      <c r="D50" s="125"/>
      <c r="E50" s="21"/>
      <c r="F50" s="124"/>
      <c r="G50" s="21"/>
      <c r="H50" s="21"/>
      <c r="I50" s="21"/>
      <c r="J50" s="21"/>
      <c r="K50" s="21"/>
      <c r="L50" s="21"/>
      <c r="M50" s="21"/>
      <c r="N50" s="21"/>
      <c r="O50" s="153">
        <v>0.75</v>
      </c>
      <c r="P50" s="21"/>
      <c r="Q50" s="21"/>
      <c r="R50" s="21"/>
      <c r="S50" s="21"/>
      <c r="T50" s="21"/>
      <c r="U50" s="21"/>
      <c r="V50" s="21"/>
      <c r="W50" s="21"/>
      <c r="X50" s="153">
        <v>0.75</v>
      </c>
      <c r="Y50" s="21"/>
      <c r="Z50" s="21"/>
      <c r="AA50" s="21"/>
      <c r="AB50" s="21"/>
      <c r="AC50" s="21"/>
    </row>
    <row r="51" spans="1:29" s="29" customFormat="1" ht="45">
      <c r="A51" s="36">
        <f t="shared" si="1"/>
        <v>2.2199999999999993</v>
      </c>
      <c r="B51" s="56" t="s">
        <v>155</v>
      </c>
      <c r="C51" s="124"/>
      <c r="D51" s="125"/>
      <c r="E51" s="21"/>
      <c r="F51" s="124"/>
      <c r="G51" s="21"/>
      <c r="H51" s="21"/>
      <c r="I51" s="21"/>
      <c r="J51" s="21"/>
      <c r="K51" s="21"/>
      <c r="L51" s="21"/>
      <c r="M51" s="21"/>
      <c r="N51" s="21"/>
      <c r="O51" s="161"/>
      <c r="P51" s="21"/>
      <c r="Q51" s="21"/>
      <c r="R51" s="21"/>
      <c r="S51" s="21"/>
      <c r="T51" s="21"/>
      <c r="U51" s="21"/>
      <c r="V51" s="21"/>
      <c r="W51" s="21"/>
      <c r="X51" s="161"/>
      <c r="Y51" s="21"/>
      <c r="Z51" s="21"/>
      <c r="AA51" s="21"/>
      <c r="AB51" s="21"/>
      <c r="AC51" s="21"/>
    </row>
    <row r="52" spans="1:29" s="29" customFormat="1" ht="22.5">
      <c r="A52" s="36"/>
      <c r="B52" s="57" t="s">
        <v>235</v>
      </c>
      <c r="C52" s="122"/>
      <c r="D52" s="123"/>
      <c r="E52" s="23"/>
      <c r="F52" s="122"/>
      <c r="G52" s="23"/>
      <c r="H52" s="23"/>
      <c r="I52" s="23"/>
      <c r="J52" s="23"/>
      <c r="K52" s="23"/>
      <c r="L52" s="23"/>
      <c r="M52" s="23"/>
      <c r="N52" s="23"/>
      <c r="O52" s="160"/>
      <c r="P52" s="23"/>
      <c r="Q52" s="23"/>
      <c r="R52" s="23"/>
      <c r="S52" s="23"/>
      <c r="T52" s="23"/>
      <c r="U52" s="23"/>
      <c r="V52" s="23"/>
      <c r="W52" s="23"/>
      <c r="X52" s="160"/>
      <c r="Y52" s="23"/>
      <c r="Z52" s="23"/>
      <c r="AA52" s="23"/>
      <c r="AB52" s="23"/>
      <c r="AC52" s="23"/>
    </row>
    <row r="53" spans="1:29" s="29" customFormat="1" ht="22.5">
      <c r="A53" s="36"/>
      <c r="B53" s="58" t="s">
        <v>231</v>
      </c>
      <c r="C53" s="122"/>
      <c r="D53" s="123"/>
      <c r="E53" s="19"/>
      <c r="F53" s="122"/>
      <c r="G53" s="19"/>
      <c r="H53" s="19"/>
      <c r="I53" s="19"/>
      <c r="J53" s="19"/>
      <c r="K53" s="19"/>
      <c r="L53" s="19"/>
      <c r="M53" s="19"/>
      <c r="N53" s="19"/>
      <c r="O53" s="160"/>
      <c r="P53" s="19"/>
      <c r="Q53" s="19"/>
      <c r="R53" s="19"/>
      <c r="S53" s="19"/>
      <c r="T53" s="19"/>
      <c r="U53" s="19"/>
      <c r="V53" s="19"/>
      <c r="W53" s="19"/>
      <c r="X53" s="160"/>
      <c r="Y53" s="19"/>
      <c r="Z53" s="19"/>
      <c r="AA53" s="19"/>
      <c r="AB53" s="19"/>
      <c r="AC53" s="19"/>
    </row>
    <row r="54" spans="1:29" s="29" customFormat="1" ht="45">
      <c r="A54" s="36">
        <v>2.23</v>
      </c>
      <c r="B54" s="48" t="s">
        <v>167</v>
      </c>
      <c r="C54" s="118"/>
      <c r="D54" s="119"/>
      <c r="E54" s="8"/>
      <c r="F54" s="118"/>
      <c r="G54" s="8"/>
      <c r="H54" s="8"/>
      <c r="I54" s="8"/>
      <c r="J54" s="8"/>
      <c r="K54" s="8"/>
      <c r="L54" s="8"/>
      <c r="M54" s="8"/>
      <c r="N54" s="8"/>
      <c r="O54" s="153">
        <v>18</v>
      </c>
      <c r="P54" s="8"/>
      <c r="Q54" s="8"/>
      <c r="R54" s="8"/>
      <c r="S54" s="8"/>
      <c r="T54" s="8"/>
      <c r="U54" s="8"/>
      <c r="V54" s="8"/>
      <c r="W54" s="8"/>
      <c r="X54" s="153">
        <v>18</v>
      </c>
      <c r="Y54" s="8"/>
      <c r="Z54" s="8"/>
      <c r="AA54" s="8"/>
      <c r="AB54" s="8"/>
      <c r="AC54" s="8"/>
    </row>
    <row r="55" spans="1:29" s="29" customFormat="1" ht="45">
      <c r="A55" s="36">
        <f t="shared" ref="A55:A75" si="2">+A54+0.01</f>
        <v>2.2399999999999998</v>
      </c>
      <c r="B55" s="48" t="s">
        <v>168</v>
      </c>
      <c r="C55" s="118"/>
      <c r="D55" s="119"/>
      <c r="E55" s="8"/>
      <c r="F55" s="118"/>
      <c r="G55" s="8"/>
      <c r="H55" s="8"/>
      <c r="I55" s="8"/>
      <c r="J55" s="8"/>
      <c r="K55" s="8"/>
      <c r="L55" s="8"/>
      <c r="M55" s="8"/>
      <c r="N55" s="8"/>
      <c r="O55" s="153">
        <v>1.2</v>
      </c>
      <c r="P55" s="8"/>
      <c r="Q55" s="8"/>
      <c r="R55" s="8"/>
      <c r="S55" s="8"/>
      <c r="T55" s="8"/>
      <c r="U55" s="8"/>
      <c r="V55" s="8"/>
      <c r="W55" s="8"/>
      <c r="X55" s="153">
        <v>1.2</v>
      </c>
      <c r="Y55" s="8"/>
      <c r="Z55" s="8"/>
      <c r="AA55" s="8"/>
      <c r="AB55" s="8"/>
      <c r="AC55" s="8"/>
    </row>
    <row r="56" spans="1:29" s="29" customFormat="1" ht="90">
      <c r="A56" s="36">
        <f t="shared" si="2"/>
        <v>2.2499999999999996</v>
      </c>
      <c r="B56" s="41" t="s">
        <v>261</v>
      </c>
      <c r="C56" s="106"/>
      <c r="D56" s="107"/>
      <c r="E56" s="3"/>
      <c r="F56" s="106"/>
      <c r="G56" s="3"/>
      <c r="H56" s="3"/>
      <c r="I56" s="3"/>
      <c r="J56" s="3"/>
      <c r="K56" s="3"/>
      <c r="L56" s="3"/>
      <c r="M56" s="3"/>
      <c r="N56" s="3"/>
      <c r="O56" s="153">
        <v>1</v>
      </c>
      <c r="P56" s="3"/>
      <c r="Q56" s="3"/>
      <c r="R56" s="3"/>
      <c r="S56" s="3"/>
      <c r="T56" s="3"/>
      <c r="U56" s="3"/>
      <c r="V56" s="3"/>
      <c r="W56" s="3"/>
      <c r="X56" s="153">
        <v>1</v>
      </c>
      <c r="Y56" s="3"/>
      <c r="Z56" s="3"/>
      <c r="AA56" s="3"/>
      <c r="AB56" s="3"/>
      <c r="AC56" s="3"/>
    </row>
    <row r="57" spans="1:29" s="29" customFormat="1" ht="22.5">
      <c r="A57" s="36">
        <f t="shared" si="2"/>
        <v>2.2599999999999993</v>
      </c>
      <c r="B57" s="48" t="s">
        <v>170</v>
      </c>
      <c r="C57" s="118"/>
      <c r="D57" s="119"/>
      <c r="E57" s="8"/>
      <c r="F57" s="118"/>
      <c r="G57" s="8"/>
      <c r="H57" s="8"/>
      <c r="I57" s="8"/>
      <c r="J57" s="8"/>
      <c r="K57" s="8"/>
      <c r="L57" s="8"/>
      <c r="M57" s="8"/>
      <c r="N57" s="8"/>
      <c r="O57" s="158"/>
      <c r="P57" s="8"/>
      <c r="Q57" s="8"/>
      <c r="R57" s="8"/>
      <c r="S57" s="8"/>
      <c r="T57" s="8"/>
      <c r="U57" s="8"/>
      <c r="V57" s="8"/>
      <c r="W57" s="8"/>
      <c r="X57" s="158"/>
      <c r="Y57" s="8"/>
      <c r="Z57" s="8"/>
      <c r="AA57" s="8"/>
      <c r="AB57" s="8"/>
      <c r="AC57" s="8"/>
    </row>
    <row r="58" spans="1:29" s="29" customFormat="1" ht="45">
      <c r="A58" s="36" t="s">
        <v>19</v>
      </c>
      <c r="B58" s="73" t="s">
        <v>211</v>
      </c>
      <c r="C58" s="126"/>
      <c r="D58" s="127"/>
      <c r="E58" s="18"/>
      <c r="F58" s="126"/>
      <c r="G58" s="18"/>
      <c r="H58" s="18"/>
      <c r="I58" s="18"/>
      <c r="J58" s="18"/>
      <c r="K58" s="18"/>
      <c r="L58" s="18"/>
      <c r="M58" s="18"/>
      <c r="N58" s="18"/>
      <c r="O58" s="162">
        <v>3</v>
      </c>
      <c r="P58" s="18"/>
      <c r="Q58" s="18"/>
      <c r="R58" s="18"/>
      <c r="S58" s="18"/>
      <c r="T58" s="18"/>
      <c r="U58" s="18"/>
      <c r="V58" s="18"/>
      <c r="W58" s="18"/>
      <c r="X58" s="162">
        <v>3</v>
      </c>
      <c r="Y58" s="18"/>
      <c r="Z58" s="18"/>
      <c r="AA58" s="18"/>
      <c r="AB58" s="18"/>
      <c r="AC58" s="18"/>
    </row>
    <row r="59" spans="1:29" s="29" customFormat="1" ht="67.5">
      <c r="A59" s="36" t="s">
        <v>20</v>
      </c>
      <c r="B59" s="73" t="s">
        <v>225</v>
      </c>
      <c r="C59" s="126"/>
      <c r="D59" s="127"/>
      <c r="E59" s="18"/>
      <c r="F59" s="126"/>
      <c r="G59" s="18"/>
      <c r="H59" s="18"/>
      <c r="I59" s="18"/>
      <c r="J59" s="18"/>
      <c r="K59" s="18"/>
      <c r="L59" s="18"/>
      <c r="M59" s="18"/>
      <c r="N59" s="18"/>
      <c r="O59" s="162">
        <v>3</v>
      </c>
      <c r="P59" s="18"/>
      <c r="Q59" s="18"/>
      <c r="R59" s="18"/>
      <c r="S59" s="18"/>
      <c r="T59" s="18"/>
      <c r="U59" s="18"/>
      <c r="V59" s="18"/>
      <c r="W59" s="18"/>
      <c r="X59" s="162">
        <v>3</v>
      </c>
      <c r="Y59" s="18"/>
      <c r="Z59" s="18"/>
      <c r="AA59" s="18"/>
      <c r="AB59" s="18"/>
      <c r="AC59" s="18"/>
    </row>
    <row r="60" spans="1:29" s="29" customFormat="1" ht="67.5">
      <c r="A60" s="36" t="s">
        <v>21</v>
      </c>
      <c r="B60" s="73" t="s">
        <v>226</v>
      </c>
      <c r="C60" s="126"/>
      <c r="D60" s="127"/>
      <c r="E60" s="18"/>
      <c r="F60" s="126"/>
      <c r="G60" s="18"/>
      <c r="H60" s="18"/>
      <c r="I60" s="18"/>
      <c r="J60" s="18"/>
      <c r="K60" s="18"/>
      <c r="L60" s="18"/>
      <c r="M60" s="18"/>
      <c r="N60" s="18"/>
      <c r="O60" s="157">
        <v>9.6000000000000014</v>
      </c>
      <c r="P60" s="18"/>
      <c r="Q60" s="18"/>
      <c r="R60" s="18"/>
      <c r="S60" s="18"/>
      <c r="T60" s="18"/>
      <c r="U60" s="18"/>
      <c r="V60" s="18"/>
      <c r="W60" s="18"/>
      <c r="X60" s="157">
        <v>9.6000000000000014</v>
      </c>
      <c r="Y60" s="18"/>
      <c r="Z60" s="18"/>
      <c r="AA60" s="18"/>
      <c r="AB60" s="18"/>
      <c r="AC60" s="18"/>
    </row>
    <row r="61" spans="1:29" s="29" customFormat="1" ht="135">
      <c r="A61" s="36" t="s">
        <v>173</v>
      </c>
      <c r="B61" s="73" t="s">
        <v>227</v>
      </c>
      <c r="C61" s="126"/>
      <c r="D61" s="127"/>
      <c r="E61" s="18"/>
      <c r="F61" s="126"/>
      <c r="G61" s="18"/>
      <c r="H61" s="18"/>
      <c r="I61" s="18"/>
      <c r="J61" s="18"/>
      <c r="K61" s="18"/>
      <c r="L61" s="18"/>
      <c r="M61" s="18"/>
      <c r="N61" s="18"/>
      <c r="O61" s="153">
        <v>2.88</v>
      </c>
      <c r="P61" s="18"/>
      <c r="Q61" s="18"/>
      <c r="R61" s="18"/>
      <c r="S61" s="18"/>
      <c r="T61" s="18"/>
      <c r="U61" s="18"/>
      <c r="V61" s="18"/>
      <c r="W61" s="18"/>
      <c r="X61" s="153">
        <v>2.88</v>
      </c>
      <c r="Y61" s="18"/>
      <c r="Z61" s="18"/>
      <c r="AA61" s="18"/>
      <c r="AB61" s="18"/>
      <c r="AC61" s="18"/>
    </row>
    <row r="62" spans="1:29" s="29" customFormat="1" ht="67.5">
      <c r="A62" s="36" t="s">
        <v>175</v>
      </c>
      <c r="B62" s="73" t="s">
        <v>212</v>
      </c>
      <c r="C62" s="126"/>
      <c r="D62" s="127"/>
      <c r="E62" s="18"/>
      <c r="F62" s="126"/>
      <c r="G62" s="18"/>
      <c r="H62" s="18"/>
      <c r="I62" s="18"/>
      <c r="J62" s="18"/>
      <c r="K62" s="18"/>
      <c r="L62" s="18"/>
      <c r="M62" s="18"/>
      <c r="N62" s="18"/>
      <c r="O62" s="153">
        <v>1.5</v>
      </c>
      <c r="P62" s="18"/>
      <c r="Q62" s="18"/>
      <c r="R62" s="18"/>
      <c r="S62" s="18"/>
      <c r="T62" s="18"/>
      <c r="U62" s="18"/>
      <c r="V62" s="18"/>
      <c r="W62" s="18"/>
      <c r="X62" s="153">
        <v>1.5</v>
      </c>
      <c r="Y62" s="18"/>
      <c r="Z62" s="18"/>
      <c r="AA62" s="18"/>
      <c r="AB62" s="18"/>
      <c r="AC62" s="18"/>
    </row>
    <row r="63" spans="1:29" s="29" customFormat="1" ht="45">
      <c r="A63" s="36" t="s">
        <v>177</v>
      </c>
      <c r="B63" s="73" t="s">
        <v>176</v>
      </c>
      <c r="C63" s="126"/>
      <c r="D63" s="127"/>
      <c r="E63" s="18"/>
      <c r="F63" s="126"/>
      <c r="G63" s="18"/>
      <c r="H63" s="18"/>
      <c r="I63" s="18"/>
      <c r="J63" s="18"/>
      <c r="K63" s="18"/>
      <c r="L63" s="18"/>
      <c r="M63" s="18"/>
      <c r="N63" s="18"/>
      <c r="O63" s="153">
        <v>1.2000000000000002</v>
      </c>
      <c r="P63" s="18"/>
      <c r="Q63" s="18"/>
      <c r="R63" s="18"/>
      <c r="S63" s="18"/>
      <c r="T63" s="18"/>
      <c r="U63" s="18"/>
      <c r="V63" s="18"/>
      <c r="W63" s="18"/>
      <c r="X63" s="153">
        <v>1.2000000000000002</v>
      </c>
      <c r="Y63" s="18"/>
      <c r="Z63" s="18"/>
      <c r="AA63" s="18"/>
      <c r="AB63" s="18"/>
      <c r="AC63" s="18"/>
    </row>
    <row r="64" spans="1:29" s="29" customFormat="1" ht="90">
      <c r="A64" s="36" t="s">
        <v>179</v>
      </c>
      <c r="B64" s="73" t="s">
        <v>213</v>
      </c>
      <c r="C64" s="126"/>
      <c r="D64" s="127"/>
      <c r="E64" s="18"/>
      <c r="F64" s="126"/>
      <c r="G64" s="18"/>
      <c r="H64" s="18"/>
      <c r="I64" s="18"/>
      <c r="J64" s="18"/>
      <c r="K64" s="18"/>
      <c r="L64" s="18"/>
      <c r="M64" s="18"/>
      <c r="N64" s="18"/>
      <c r="O64" s="153">
        <v>1.2000000000000002</v>
      </c>
      <c r="P64" s="18"/>
      <c r="Q64" s="18"/>
      <c r="R64" s="18"/>
      <c r="S64" s="18"/>
      <c r="T64" s="18"/>
      <c r="U64" s="18"/>
      <c r="V64" s="18"/>
      <c r="W64" s="18"/>
      <c r="X64" s="153">
        <v>1.2000000000000002</v>
      </c>
      <c r="Y64" s="18"/>
      <c r="Z64" s="18"/>
      <c r="AA64" s="18"/>
      <c r="AB64" s="18"/>
      <c r="AC64" s="18"/>
    </row>
    <row r="65" spans="1:29" s="29" customFormat="1" ht="90">
      <c r="A65" s="36" t="s">
        <v>237</v>
      </c>
      <c r="B65" s="73" t="s">
        <v>228</v>
      </c>
      <c r="C65" s="126"/>
      <c r="D65" s="127"/>
      <c r="E65" s="18"/>
      <c r="F65" s="126"/>
      <c r="G65" s="18"/>
      <c r="H65" s="18"/>
      <c r="I65" s="18"/>
      <c r="J65" s="18"/>
      <c r="K65" s="18"/>
      <c r="L65" s="18"/>
      <c r="M65" s="18"/>
      <c r="N65" s="18"/>
      <c r="O65" s="153">
        <v>1.7999999999999998</v>
      </c>
      <c r="P65" s="18"/>
      <c r="Q65" s="18"/>
      <c r="R65" s="18"/>
      <c r="S65" s="18"/>
      <c r="T65" s="18"/>
      <c r="U65" s="18"/>
      <c r="V65" s="18"/>
      <c r="W65" s="18"/>
      <c r="X65" s="153">
        <v>1.7999999999999998</v>
      </c>
      <c r="Y65" s="18"/>
      <c r="Z65" s="18"/>
      <c r="AA65" s="18"/>
      <c r="AB65" s="18"/>
      <c r="AC65" s="18"/>
    </row>
    <row r="66" spans="1:29" s="29" customFormat="1" ht="45">
      <c r="A66" s="36">
        <v>2.27</v>
      </c>
      <c r="B66" s="47" t="s">
        <v>246</v>
      </c>
      <c r="C66" s="116"/>
      <c r="D66" s="117"/>
      <c r="E66" s="17"/>
      <c r="F66" s="116"/>
      <c r="G66" s="17"/>
      <c r="H66" s="17"/>
      <c r="I66" s="17"/>
      <c r="J66" s="17"/>
      <c r="K66" s="17"/>
      <c r="L66" s="17"/>
      <c r="M66" s="17"/>
      <c r="N66" s="17"/>
      <c r="O66" s="153">
        <v>1</v>
      </c>
      <c r="P66" s="18"/>
      <c r="Q66" s="17"/>
      <c r="R66" s="17"/>
      <c r="S66" s="17"/>
      <c r="T66" s="17"/>
      <c r="U66" s="17"/>
      <c r="V66" s="17"/>
      <c r="W66" s="17"/>
      <c r="X66" s="153">
        <v>1</v>
      </c>
      <c r="Y66" s="18"/>
      <c r="Z66" s="17"/>
      <c r="AA66" s="17"/>
      <c r="AB66" s="17"/>
      <c r="AC66" s="17"/>
    </row>
    <row r="67" spans="1:29" s="29" customFormat="1" ht="67.5">
      <c r="A67" s="36">
        <f t="shared" si="2"/>
        <v>2.2799999999999998</v>
      </c>
      <c r="B67" s="47" t="s">
        <v>247</v>
      </c>
      <c r="C67" s="116"/>
      <c r="D67" s="117"/>
      <c r="E67" s="17"/>
      <c r="F67" s="116"/>
      <c r="G67" s="17"/>
      <c r="H67" s="17"/>
      <c r="I67" s="17"/>
      <c r="J67" s="17"/>
      <c r="K67" s="17"/>
      <c r="L67" s="17"/>
      <c r="M67" s="17"/>
      <c r="N67" s="17"/>
      <c r="O67" s="153">
        <v>1</v>
      </c>
      <c r="P67" s="18"/>
      <c r="Q67" s="17"/>
      <c r="R67" s="17"/>
      <c r="S67" s="17"/>
      <c r="T67" s="17"/>
      <c r="U67" s="17"/>
      <c r="V67" s="17"/>
      <c r="W67" s="17"/>
      <c r="X67" s="153">
        <v>1</v>
      </c>
      <c r="Y67" s="18"/>
      <c r="Z67" s="17"/>
      <c r="AA67" s="17"/>
      <c r="AB67" s="17"/>
      <c r="AC67" s="17"/>
    </row>
    <row r="68" spans="1:29" s="29" customFormat="1" ht="67.5">
      <c r="A68" s="36">
        <f t="shared" si="2"/>
        <v>2.2899999999999996</v>
      </c>
      <c r="B68" s="47" t="s">
        <v>198</v>
      </c>
      <c r="C68" s="116"/>
      <c r="D68" s="117"/>
      <c r="E68" s="17"/>
      <c r="F68" s="116"/>
      <c r="G68" s="17"/>
      <c r="H68" s="17"/>
      <c r="I68" s="17"/>
      <c r="J68" s="17"/>
      <c r="K68" s="17"/>
      <c r="L68" s="17"/>
      <c r="M68" s="17"/>
      <c r="N68" s="17"/>
      <c r="O68" s="153">
        <v>1.25</v>
      </c>
      <c r="P68" s="18"/>
      <c r="Q68" s="17"/>
      <c r="R68" s="17"/>
      <c r="S68" s="17"/>
      <c r="T68" s="17"/>
      <c r="U68" s="17"/>
      <c r="V68" s="17"/>
      <c r="W68" s="17"/>
      <c r="X68" s="153">
        <v>1.25</v>
      </c>
      <c r="Y68" s="18"/>
      <c r="Z68" s="17"/>
      <c r="AA68" s="17"/>
      <c r="AB68" s="17"/>
      <c r="AC68" s="17"/>
    </row>
    <row r="69" spans="1:29" s="29" customFormat="1" ht="45">
      <c r="A69" s="36">
        <f t="shared" si="2"/>
        <v>2.2999999999999994</v>
      </c>
      <c r="B69" s="47" t="s">
        <v>248</v>
      </c>
      <c r="C69" s="116"/>
      <c r="D69" s="117"/>
      <c r="E69" s="17"/>
      <c r="F69" s="116"/>
      <c r="G69" s="17"/>
      <c r="H69" s="17"/>
      <c r="I69" s="17"/>
      <c r="J69" s="17"/>
      <c r="K69" s="17"/>
      <c r="L69" s="17"/>
      <c r="M69" s="17"/>
      <c r="N69" s="17"/>
      <c r="O69" s="153">
        <v>0.75</v>
      </c>
      <c r="P69" s="18"/>
      <c r="Q69" s="17"/>
      <c r="R69" s="17"/>
      <c r="S69" s="17"/>
      <c r="T69" s="17"/>
      <c r="U69" s="17"/>
      <c r="V69" s="17"/>
      <c r="W69" s="17"/>
      <c r="X69" s="153">
        <v>0.75</v>
      </c>
      <c r="Y69" s="18"/>
      <c r="Z69" s="17"/>
      <c r="AA69" s="17"/>
      <c r="AB69" s="17"/>
      <c r="AC69" s="17"/>
    </row>
    <row r="70" spans="1:29" s="29" customFormat="1" ht="45">
      <c r="A70" s="36">
        <f t="shared" si="2"/>
        <v>2.3099999999999992</v>
      </c>
      <c r="B70" s="47" t="s">
        <v>249</v>
      </c>
      <c r="C70" s="116"/>
      <c r="D70" s="117"/>
      <c r="E70" s="17"/>
      <c r="F70" s="116"/>
      <c r="G70" s="17"/>
      <c r="H70" s="17"/>
      <c r="I70" s="17"/>
      <c r="J70" s="17"/>
      <c r="K70" s="17"/>
      <c r="L70" s="17"/>
      <c r="M70" s="17"/>
      <c r="N70" s="17"/>
      <c r="O70" s="153">
        <v>0.75</v>
      </c>
      <c r="P70" s="18"/>
      <c r="Q70" s="17"/>
      <c r="R70" s="17"/>
      <c r="S70" s="17"/>
      <c r="T70" s="17"/>
      <c r="U70" s="17"/>
      <c r="V70" s="17"/>
      <c r="W70" s="17"/>
      <c r="X70" s="153">
        <v>0.75</v>
      </c>
      <c r="Y70" s="18"/>
      <c r="Z70" s="17"/>
      <c r="AA70" s="17"/>
      <c r="AB70" s="17"/>
      <c r="AC70" s="17"/>
    </row>
    <row r="71" spans="1:29" s="29" customFormat="1" ht="45">
      <c r="A71" s="36">
        <f t="shared" si="2"/>
        <v>2.319999999999999</v>
      </c>
      <c r="B71" s="47" t="s">
        <v>250</v>
      </c>
      <c r="C71" s="116"/>
      <c r="D71" s="117"/>
      <c r="E71" s="17"/>
      <c r="F71" s="116"/>
      <c r="G71" s="17"/>
      <c r="H71" s="17"/>
      <c r="I71" s="17"/>
      <c r="J71" s="17"/>
      <c r="K71" s="17"/>
      <c r="L71" s="17"/>
      <c r="M71" s="17"/>
      <c r="N71" s="17"/>
      <c r="O71" s="153">
        <v>0.2</v>
      </c>
      <c r="P71" s="18"/>
      <c r="Q71" s="17"/>
      <c r="R71" s="17"/>
      <c r="S71" s="17"/>
      <c r="T71" s="17"/>
      <c r="U71" s="17"/>
      <c r="V71" s="17"/>
      <c r="W71" s="17"/>
      <c r="X71" s="153">
        <v>0.2</v>
      </c>
      <c r="Y71" s="18"/>
      <c r="Z71" s="17"/>
      <c r="AA71" s="17"/>
      <c r="AB71" s="17"/>
      <c r="AC71" s="17"/>
    </row>
    <row r="72" spans="1:29" s="29" customFormat="1" ht="45">
      <c r="A72" s="36">
        <f t="shared" si="2"/>
        <v>2.3299999999999987</v>
      </c>
      <c r="B72" s="47" t="s">
        <v>251</v>
      </c>
      <c r="C72" s="116"/>
      <c r="D72" s="117"/>
      <c r="E72" s="17"/>
      <c r="F72" s="116"/>
      <c r="G72" s="17"/>
      <c r="H72" s="17"/>
      <c r="I72" s="17"/>
      <c r="J72" s="17"/>
      <c r="K72" s="17"/>
      <c r="L72" s="17"/>
      <c r="M72" s="17"/>
      <c r="N72" s="17"/>
      <c r="O72" s="153">
        <v>0.2</v>
      </c>
      <c r="P72" s="18"/>
      <c r="Q72" s="17"/>
      <c r="R72" s="17"/>
      <c r="S72" s="17"/>
      <c r="T72" s="17"/>
      <c r="U72" s="17"/>
      <c r="V72" s="17"/>
      <c r="W72" s="17"/>
      <c r="X72" s="153">
        <v>0.2</v>
      </c>
      <c r="Y72" s="18"/>
      <c r="Z72" s="17"/>
      <c r="AA72" s="17"/>
      <c r="AB72" s="17"/>
      <c r="AC72" s="17"/>
    </row>
    <row r="73" spans="1:29" s="29" customFormat="1" ht="45">
      <c r="A73" s="36">
        <f t="shared" si="2"/>
        <v>2.3399999999999985</v>
      </c>
      <c r="B73" s="47" t="s">
        <v>229</v>
      </c>
      <c r="C73" s="116"/>
      <c r="D73" s="117"/>
      <c r="E73" s="17"/>
      <c r="F73" s="116"/>
      <c r="G73" s="17"/>
      <c r="H73" s="17"/>
      <c r="I73" s="17"/>
      <c r="J73" s="17"/>
      <c r="K73" s="17"/>
      <c r="L73" s="17"/>
      <c r="M73" s="17"/>
      <c r="N73" s="17"/>
      <c r="O73" s="153"/>
      <c r="P73" s="18"/>
      <c r="Q73" s="17"/>
      <c r="R73" s="17"/>
      <c r="S73" s="17"/>
      <c r="T73" s="17"/>
      <c r="U73" s="17"/>
      <c r="V73" s="17"/>
      <c r="W73" s="17"/>
      <c r="X73" s="153"/>
      <c r="Y73" s="18"/>
      <c r="Z73" s="17"/>
      <c r="AA73" s="17"/>
      <c r="AB73" s="17"/>
      <c r="AC73" s="17"/>
    </row>
    <row r="74" spans="1:29" s="29" customFormat="1" ht="45">
      <c r="A74" s="36">
        <f t="shared" si="2"/>
        <v>2.3499999999999983</v>
      </c>
      <c r="B74" s="47" t="s">
        <v>252</v>
      </c>
      <c r="C74" s="116"/>
      <c r="D74" s="117"/>
      <c r="E74" s="17"/>
      <c r="F74" s="116"/>
      <c r="G74" s="17"/>
      <c r="H74" s="17"/>
      <c r="I74" s="17"/>
      <c r="J74" s="17"/>
      <c r="K74" s="17"/>
      <c r="L74" s="17"/>
      <c r="M74" s="17"/>
      <c r="N74" s="17"/>
      <c r="O74" s="153">
        <v>0.5</v>
      </c>
      <c r="P74" s="18"/>
      <c r="Q74" s="17"/>
      <c r="R74" s="17"/>
      <c r="S74" s="17"/>
      <c r="T74" s="17"/>
      <c r="U74" s="17"/>
      <c r="V74" s="17"/>
      <c r="W74" s="17"/>
      <c r="X74" s="153">
        <v>0.5</v>
      </c>
      <c r="Y74" s="18"/>
      <c r="Z74" s="17"/>
      <c r="AA74" s="17"/>
      <c r="AB74" s="17"/>
      <c r="AC74" s="17"/>
    </row>
    <row r="75" spans="1:29" s="29" customFormat="1" ht="67.5">
      <c r="A75" s="36">
        <f t="shared" si="2"/>
        <v>2.3599999999999981</v>
      </c>
      <c r="B75" s="47" t="s">
        <v>230</v>
      </c>
      <c r="C75" s="116"/>
      <c r="D75" s="117"/>
      <c r="E75" s="17"/>
      <c r="F75" s="116"/>
      <c r="G75" s="17"/>
      <c r="H75" s="17"/>
      <c r="I75" s="17"/>
      <c r="J75" s="17"/>
      <c r="K75" s="17"/>
      <c r="L75" s="17"/>
      <c r="M75" s="17"/>
      <c r="N75" s="17"/>
      <c r="O75" s="153">
        <v>0.2</v>
      </c>
      <c r="P75" s="18"/>
      <c r="Q75" s="17"/>
      <c r="R75" s="17"/>
      <c r="S75" s="17"/>
      <c r="T75" s="17"/>
      <c r="U75" s="17"/>
      <c r="V75" s="17"/>
      <c r="W75" s="17"/>
      <c r="X75" s="153">
        <v>0.2</v>
      </c>
      <c r="Y75" s="18"/>
      <c r="Z75" s="17"/>
      <c r="AA75" s="17"/>
      <c r="AB75" s="17"/>
      <c r="AC75" s="17"/>
    </row>
    <row r="76" spans="1:29" s="29" customFormat="1" ht="22.5">
      <c r="A76" s="36"/>
      <c r="B76" s="61" t="s">
        <v>232</v>
      </c>
      <c r="C76" s="104"/>
      <c r="D76" s="105"/>
      <c r="E76" s="10"/>
      <c r="F76" s="104"/>
      <c r="G76" s="10"/>
      <c r="H76" s="10"/>
      <c r="I76" s="10"/>
      <c r="J76" s="10"/>
      <c r="K76" s="10"/>
      <c r="L76" s="10"/>
      <c r="M76" s="10"/>
      <c r="N76" s="10"/>
      <c r="O76" s="147"/>
      <c r="P76" s="10"/>
      <c r="Q76" s="10"/>
      <c r="R76" s="10"/>
      <c r="S76" s="10"/>
      <c r="T76" s="10"/>
      <c r="U76" s="10"/>
      <c r="V76" s="10"/>
      <c r="W76" s="10"/>
      <c r="X76" s="147"/>
      <c r="Y76" s="10"/>
      <c r="Z76" s="10"/>
      <c r="AA76" s="10"/>
      <c r="AB76" s="10"/>
      <c r="AC76" s="10"/>
    </row>
    <row r="77" spans="1:29" s="29" customFormat="1" ht="45">
      <c r="A77" s="36"/>
      <c r="B77" s="37" t="s">
        <v>236</v>
      </c>
      <c r="C77" s="104"/>
      <c r="D77" s="105"/>
      <c r="E77" s="1"/>
      <c r="F77" s="104"/>
      <c r="G77" s="1"/>
      <c r="H77" s="1"/>
      <c r="I77" s="1"/>
      <c r="J77" s="1"/>
      <c r="K77" s="1"/>
      <c r="L77" s="1"/>
      <c r="M77" s="1"/>
      <c r="N77" s="1"/>
      <c r="O77" s="147"/>
      <c r="P77" s="1"/>
      <c r="Q77" s="1"/>
      <c r="R77" s="1"/>
      <c r="S77" s="1"/>
      <c r="T77" s="1"/>
      <c r="U77" s="1"/>
      <c r="V77" s="1"/>
      <c r="W77" s="1"/>
      <c r="X77" s="147"/>
      <c r="Y77" s="1"/>
      <c r="Z77" s="1"/>
      <c r="AA77" s="1"/>
      <c r="AB77" s="1"/>
      <c r="AC77" s="1"/>
    </row>
    <row r="78" spans="1:29" s="29" customFormat="1" ht="22.5">
      <c r="A78" s="36"/>
      <c r="B78" s="52" t="s">
        <v>293</v>
      </c>
      <c r="C78" s="104"/>
      <c r="D78" s="105"/>
      <c r="E78" s="13"/>
      <c r="F78" s="104"/>
      <c r="G78" s="13"/>
      <c r="H78" s="13"/>
      <c r="I78" s="13"/>
      <c r="J78" s="13"/>
      <c r="K78" s="13"/>
      <c r="L78" s="13"/>
      <c r="M78" s="13"/>
      <c r="N78" s="13"/>
      <c r="O78" s="147"/>
      <c r="P78" s="13"/>
      <c r="Q78" s="13"/>
      <c r="R78" s="13"/>
      <c r="S78" s="13"/>
      <c r="T78" s="13"/>
      <c r="U78" s="13"/>
      <c r="V78" s="13"/>
      <c r="W78" s="13"/>
      <c r="X78" s="147"/>
      <c r="Y78" s="13"/>
      <c r="Z78" s="13"/>
      <c r="AA78" s="13"/>
      <c r="AB78" s="13"/>
      <c r="AC78" s="13"/>
    </row>
    <row r="79" spans="1:29" s="29" customFormat="1" ht="67.5">
      <c r="A79" s="38">
        <v>3</v>
      </c>
      <c r="B79" s="43" t="s">
        <v>22</v>
      </c>
      <c r="C79" s="110"/>
      <c r="D79" s="111"/>
      <c r="E79" s="5"/>
      <c r="F79" s="110"/>
      <c r="G79" s="5"/>
      <c r="H79" s="5"/>
      <c r="I79" s="5"/>
      <c r="J79" s="5"/>
      <c r="K79" s="5"/>
      <c r="L79" s="5"/>
      <c r="M79" s="5"/>
      <c r="N79" s="5"/>
      <c r="O79" s="150"/>
      <c r="P79" s="5"/>
      <c r="Q79" s="5"/>
      <c r="R79" s="5"/>
      <c r="S79" s="5"/>
      <c r="T79" s="5"/>
      <c r="U79" s="5"/>
      <c r="V79" s="5"/>
      <c r="W79" s="5"/>
      <c r="X79" s="150"/>
      <c r="Y79" s="5"/>
      <c r="Z79" s="5"/>
      <c r="AA79" s="5"/>
      <c r="AB79" s="5"/>
      <c r="AC79" s="5"/>
    </row>
    <row r="80" spans="1:29" s="29" customFormat="1" ht="22.5">
      <c r="A80" s="53" t="s">
        <v>265</v>
      </c>
      <c r="B80" s="43" t="s">
        <v>258</v>
      </c>
      <c r="C80" s="110"/>
      <c r="D80" s="111"/>
      <c r="E80" s="5"/>
      <c r="F80" s="110"/>
      <c r="G80" s="5"/>
      <c r="H80" s="5"/>
      <c r="I80" s="5"/>
      <c r="J80" s="5"/>
      <c r="K80" s="5"/>
      <c r="L80" s="5"/>
      <c r="M80" s="5"/>
      <c r="N80" s="5"/>
      <c r="O80" s="150"/>
      <c r="P80" s="5"/>
      <c r="Q80" s="5"/>
      <c r="R80" s="5"/>
      <c r="S80" s="5"/>
      <c r="T80" s="5"/>
      <c r="U80" s="5"/>
      <c r="V80" s="5"/>
      <c r="W80" s="5"/>
      <c r="X80" s="150"/>
      <c r="Y80" s="5"/>
      <c r="Z80" s="5"/>
      <c r="AA80" s="5"/>
      <c r="AB80" s="5"/>
      <c r="AC80" s="5"/>
    </row>
    <row r="81" spans="1:29" s="29" customFormat="1" ht="45">
      <c r="A81" s="36"/>
      <c r="B81" s="45" t="s">
        <v>14</v>
      </c>
      <c r="C81" s="114"/>
      <c r="D81" s="115"/>
      <c r="E81" s="6"/>
      <c r="F81" s="114"/>
      <c r="G81" s="6"/>
      <c r="H81" s="6"/>
      <c r="I81" s="6"/>
      <c r="J81" s="6"/>
      <c r="K81" s="6"/>
      <c r="L81" s="6"/>
      <c r="M81" s="6"/>
      <c r="N81" s="6"/>
      <c r="O81" s="152"/>
      <c r="P81" s="6"/>
      <c r="Q81" s="6"/>
      <c r="R81" s="6"/>
      <c r="S81" s="6"/>
      <c r="T81" s="6"/>
      <c r="U81" s="6"/>
      <c r="V81" s="6"/>
      <c r="W81" s="6"/>
      <c r="X81" s="152"/>
      <c r="Y81" s="6"/>
      <c r="Z81" s="6"/>
      <c r="AA81" s="6"/>
      <c r="AB81" s="6"/>
      <c r="AC81" s="6"/>
    </row>
    <row r="82" spans="1:29" s="29" customFormat="1" ht="45">
      <c r="A82" s="36">
        <v>3.01</v>
      </c>
      <c r="B82" s="41" t="s">
        <v>153</v>
      </c>
      <c r="C82" s="106"/>
      <c r="D82" s="107"/>
      <c r="E82" s="3"/>
      <c r="F82" s="106"/>
      <c r="G82" s="3"/>
      <c r="H82" s="3"/>
      <c r="I82" s="3"/>
      <c r="J82" s="3"/>
      <c r="K82" s="3"/>
      <c r="L82" s="3"/>
      <c r="M82" s="3"/>
      <c r="N82" s="3"/>
      <c r="O82" s="153">
        <v>2</v>
      </c>
      <c r="P82" s="3"/>
      <c r="Q82" s="3"/>
      <c r="R82" s="3"/>
      <c r="S82" s="3"/>
      <c r="T82" s="3"/>
      <c r="U82" s="3"/>
      <c r="V82" s="3"/>
      <c r="W82" s="3"/>
      <c r="X82" s="153">
        <v>2</v>
      </c>
      <c r="Y82" s="3"/>
      <c r="Z82" s="3"/>
      <c r="AA82" s="3"/>
      <c r="AB82" s="3"/>
      <c r="AC82" s="3"/>
    </row>
    <row r="83" spans="1:29" s="29" customFormat="1" ht="45">
      <c r="A83" s="36">
        <f t="shared" ref="A83:A85" si="3">+A82+0.01</f>
        <v>3.0199999999999996</v>
      </c>
      <c r="B83" s="41" t="s">
        <v>15</v>
      </c>
      <c r="C83" s="106"/>
      <c r="D83" s="107"/>
      <c r="E83" s="3"/>
      <c r="F83" s="106"/>
      <c r="G83" s="3"/>
      <c r="H83" s="3"/>
      <c r="I83" s="3"/>
      <c r="J83" s="3"/>
      <c r="K83" s="3"/>
      <c r="L83" s="3"/>
      <c r="M83" s="3"/>
      <c r="N83" s="3"/>
      <c r="O83" s="153">
        <v>3</v>
      </c>
      <c r="P83" s="3"/>
      <c r="Q83" s="3"/>
      <c r="R83" s="3"/>
      <c r="S83" s="3"/>
      <c r="T83" s="3"/>
      <c r="U83" s="3"/>
      <c r="V83" s="3"/>
      <c r="W83" s="3"/>
      <c r="X83" s="153">
        <v>3</v>
      </c>
      <c r="Y83" s="3"/>
      <c r="Z83" s="3"/>
      <c r="AA83" s="3"/>
      <c r="AB83" s="3"/>
      <c r="AC83" s="3"/>
    </row>
    <row r="84" spans="1:29" s="29" customFormat="1" ht="22.5">
      <c r="A84" s="36">
        <f t="shared" si="3"/>
        <v>3.0299999999999994</v>
      </c>
      <c r="B84" s="41" t="s">
        <v>154</v>
      </c>
      <c r="C84" s="106"/>
      <c r="D84" s="107"/>
      <c r="E84" s="3"/>
      <c r="F84" s="106"/>
      <c r="G84" s="3"/>
      <c r="H84" s="3"/>
      <c r="I84" s="3"/>
      <c r="J84" s="3"/>
      <c r="K84" s="3"/>
      <c r="L84" s="3"/>
      <c r="M84" s="3"/>
      <c r="N84" s="3"/>
      <c r="O84" s="154">
        <v>0.375</v>
      </c>
      <c r="P84" s="3"/>
      <c r="Q84" s="3"/>
      <c r="R84" s="3"/>
      <c r="S84" s="3"/>
      <c r="T84" s="3"/>
      <c r="U84" s="3"/>
      <c r="V84" s="3"/>
      <c r="W84" s="3"/>
      <c r="X84" s="154">
        <v>0.375</v>
      </c>
      <c r="Y84" s="3"/>
      <c r="Z84" s="3"/>
      <c r="AA84" s="3"/>
      <c r="AB84" s="3"/>
      <c r="AC84" s="3"/>
    </row>
    <row r="85" spans="1:29" s="29" customFormat="1" ht="45">
      <c r="A85" s="36">
        <f t="shared" si="3"/>
        <v>3.0399999999999991</v>
      </c>
      <c r="B85" s="41" t="s">
        <v>155</v>
      </c>
      <c r="C85" s="106"/>
      <c r="D85" s="107"/>
      <c r="E85" s="3"/>
      <c r="F85" s="106"/>
      <c r="G85" s="3"/>
      <c r="H85" s="3"/>
      <c r="I85" s="3"/>
      <c r="J85" s="3"/>
      <c r="K85" s="3"/>
      <c r="L85" s="3"/>
      <c r="M85" s="3"/>
      <c r="N85" s="3"/>
      <c r="O85" s="148"/>
      <c r="P85" s="3"/>
      <c r="Q85" s="3"/>
      <c r="R85" s="3"/>
      <c r="S85" s="3"/>
      <c r="T85" s="3"/>
      <c r="U85" s="3"/>
      <c r="V85" s="3"/>
      <c r="W85" s="3"/>
      <c r="X85" s="148"/>
      <c r="Y85" s="3"/>
      <c r="Z85" s="3"/>
      <c r="AA85" s="3"/>
      <c r="AB85" s="3"/>
      <c r="AC85" s="3"/>
    </row>
    <row r="86" spans="1:29" s="29" customFormat="1" ht="22.5">
      <c r="A86" s="36"/>
      <c r="B86" s="46" t="s">
        <v>233</v>
      </c>
      <c r="C86" s="114"/>
      <c r="D86" s="115"/>
      <c r="E86" s="7"/>
      <c r="F86" s="114"/>
      <c r="G86" s="7"/>
      <c r="H86" s="7"/>
      <c r="I86" s="7"/>
      <c r="J86" s="7"/>
      <c r="K86" s="7"/>
      <c r="L86" s="7"/>
      <c r="M86" s="7"/>
      <c r="N86" s="7"/>
      <c r="O86" s="152"/>
      <c r="P86" s="7"/>
      <c r="Q86" s="7"/>
      <c r="R86" s="7"/>
      <c r="S86" s="7"/>
      <c r="T86" s="7"/>
      <c r="U86" s="7"/>
      <c r="V86" s="7"/>
      <c r="W86" s="7"/>
      <c r="X86" s="152"/>
      <c r="Y86" s="7"/>
      <c r="Z86" s="7"/>
      <c r="AA86" s="7"/>
      <c r="AB86" s="7"/>
      <c r="AC86" s="7"/>
    </row>
    <row r="87" spans="1:29" s="29" customFormat="1" ht="22.5">
      <c r="A87" s="36"/>
      <c r="B87" s="45" t="s">
        <v>327</v>
      </c>
      <c r="C87" s="114"/>
      <c r="D87" s="115"/>
      <c r="E87" s="6"/>
      <c r="F87" s="114"/>
      <c r="G87" s="6"/>
      <c r="H87" s="6"/>
      <c r="I87" s="6"/>
      <c r="J87" s="6"/>
      <c r="K87" s="6"/>
      <c r="L87" s="6"/>
      <c r="M87" s="6"/>
      <c r="N87" s="6"/>
      <c r="O87" s="152"/>
      <c r="P87" s="6"/>
      <c r="Q87" s="6"/>
      <c r="R87" s="6"/>
      <c r="S87" s="6"/>
      <c r="T87" s="6"/>
      <c r="U87" s="6"/>
      <c r="V87" s="6"/>
      <c r="W87" s="6"/>
      <c r="X87" s="152"/>
      <c r="Y87" s="6"/>
      <c r="Z87" s="6"/>
      <c r="AA87" s="6"/>
      <c r="AB87" s="6"/>
      <c r="AC87" s="6"/>
    </row>
    <row r="88" spans="1:29" s="29" customFormat="1" ht="45">
      <c r="A88" s="36">
        <v>3.05</v>
      </c>
      <c r="B88" s="47" t="s">
        <v>245</v>
      </c>
      <c r="C88" s="128"/>
      <c r="D88" s="129"/>
      <c r="E88" s="15"/>
      <c r="F88" s="128"/>
      <c r="G88" s="15"/>
      <c r="H88" s="15"/>
      <c r="I88" s="15"/>
      <c r="J88" s="15"/>
      <c r="K88" s="15"/>
      <c r="L88" s="15"/>
      <c r="M88" s="15"/>
      <c r="N88" s="15"/>
      <c r="O88" s="153">
        <v>9</v>
      </c>
      <c r="P88" s="15"/>
      <c r="Q88" s="15"/>
      <c r="R88" s="15"/>
      <c r="S88" s="15"/>
      <c r="T88" s="15"/>
      <c r="U88" s="15"/>
      <c r="V88" s="15"/>
      <c r="W88" s="15"/>
      <c r="X88" s="153">
        <v>9</v>
      </c>
      <c r="Y88" s="15"/>
      <c r="Z88" s="15"/>
      <c r="AA88" s="15"/>
      <c r="AB88" s="15"/>
      <c r="AC88" s="15"/>
    </row>
    <row r="89" spans="1:29" s="29" customFormat="1" ht="45">
      <c r="A89" s="36">
        <f t="shared" ref="A89:A90" si="4">+A88+0.01</f>
        <v>3.0599999999999996</v>
      </c>
      <c r="B89" s="47" t="s">
        <v>168</v>
      </c>
      <c r="C89" s="128"/>
      <c r="D89" s="129"/>
      <c r="E89" s="15"/>
      <c r="F89" s="128"/>
      <c r="G89" s="15"/>
      <c r="H89" s="15"/>
      <c r="I89" s="15"/>
      <c r="J89" s="15"/>
      <c r="K89" s="15"/>
      <c r="L89" s="15"/>
      <c r="M89" s="15"/>
      <c r="N89" s="15"/>
      <c r="O89" s="153">
        <v>0.6</v>
      </c>
      <c r="P89" s="15"/>
      <c r="Q89" s="15"/>
      <c r="R89" s="15"/>
      <c r="S89" s="15"/>
      <c r="T89" s="15"/>
      <c r="U89" s="15"/>
      <c r="V89" s="15"/>
      <c r="W89" s="15"/>
      <c r="X89" s="153">
        <v>0.6</v>
      </c>
      <c r="Y89" s="15"/>
      <c r="Z89" s="15"/>
      <c r="AA89" s="15"/>
      <c r="AB89" s="15"/>
      <c r="AC89" s="15"/>
    </row>
    <row r="90" spans="1:29" s="29" customFormat="1" ht="112.5">
      <c r="A90" s="36">
        <f t="shared" si="4"/>
        <v>3.0699999999999994</v>
      </c>
      <c r="B90" s="47" t="s">
        <v>244</v>
      </c>
      <c r="C90" s="128"/>
      <c r="D90" s="129"/>
      <c r="E90" s="15"/>
      <c r="F90" s="128"/>
      <c r="G90" s="15"/>
      <c r="H90" s="15"/>
      <c r="I90" s="15"/>
      <c r="J90" s="15"/>
      <c r="K90" s="15"/>
      <c r="L90" s="15"/>
      <c r="M90" s="15"/>
      <c r="N90" s="15"/>
      <c r="O90" s="153">
        <v>0.5</v>
      </c>
      <c r="P90" s="15"/>
      <c r="Q90" s="15"/>
      <c r="R90" s="15"/>
      <c r="S90" s="15"/>
      <c r="T90" s="15"/>
      <c r="U90" s="15"/>
      <c r="V90" s="15"/>
      <c r="W90" s="15"/>
      <c r="X90" s="153">
        <v>0.5</v>
      </c>
      <c r="Y90" s="15"/>
      <c r="Z90" s="15"/>
      <c r="AA90" s="15"/>
      <c r="AB90" s="15"/>
      <c r="AC90" s="15"/>
    </row>
    <row r="91" spans="1:29" s="29" customFormat="1" ht="22.5">
      <c r="A91" s="36"/>
      <c r="B91" s="47" t="s">
        <v>18</v>
      </c>
      <c r="C91" s="128"/>
      <c r="D91" s="129"/>
      <c r="E91" s="15"/>
      <c r="F91" s="128"/>
      <c r="G91" s="15"/>
      <c r="H91" s="15"/>
      <c r="I91" s="15"/>
      <c r="J91" s="15"/>
      <c r="K91" s="15"/>
      <c r="L91" s="15"/>
      <c r="M91" s="15"/>
      <c r="N91" s="15"/>
      <c r="O91" s="163"/>
      <c r="P91" s="15"/>
      <c r="Q91" s="15"/>
      <c r="R91" s="15"/>
      <c r="S91" s="15"/>
      <c r="T91" s="15"/>
      <c r="U91" s="15"/>
      <c r="V91" s="15"/>
      <c r="W91" s="15"/>
      <c r="X91" s="163"/>
      <c r="Y91" s="15"/>
      <c r="Z91" s="15"/>
      <c r="AA91" s="15"/>
      <c r="AB91" s="15"/>
      <c r="AC91" s="15"/>
    </row>
    <row r="92" spans="1:29" s="29" customFormat="1" ht="45">
      <c r="A92" s="36" t="s">
        <v>19</v>
      </c>
      <c r="B92" s="48" t="s">
        <v>171</v>
      </c>
      <c r="C92" s="130"/>
      <c r="D92" s="131"/>
      <c r="E92" s="16"/>
      <c r="F92" s="130"/>
      <c r="G92" s="16"/>
      <c r="H92" s="16"/>
      <c r="I92" s="16"/>
      <c r="J92" s="16"/>
      <c r="K92" s="16"/>
      <c r="L92" s="16"/>
      <c r="M92" s="16"/>
      <c r="N92" s="16"/>
      <c r="O92" s="157">
        <v>3</v>
      </c>
      <c r="P92" s="16"/>
      <c r="Q92" s="16"/>
      <c r="R92" s="16"/>
      <c r="S92" s="16"/>
      <c r="T92" s="16"/>
      <c r="U92" s="16"/>
      <c r="V92" s="16"/>
      <c r="W92" s="16"/>
      <c r="X92" s="157">
        <v>3</v>
      </c>
      <c r="Y92" s="16"/>
      <c r="Z92" s="16"/>
      <c r="AA92" s="16"/>
      <c r="AB92" s="16"/>
      <c r="AC92" s="16"/>
    </row>
    <row r="93" spans="1:29" s="29" customFormat="1" ht="67.5">
      <c r="A93" s="36" t="s">
        <v>20</v>
      </c>
      <c r="B93" s="48" t="s">
        <v>172</v>
      </c>
      <c r="C93" s="106"/>
      <c r="D93" s="107"/>
      <c r="E93" s="3"/>
      <c r="F93" s="106"/>
      <c r="G93" s="3"/>
      <c r="H93" s="3"/>
      <c r="I93" s="3"/>
      <c r="J93" s="3"/>
      <c r="K93" s="3"/>
      <c r="L93" s="3"/>
      <c r="M93" s="3"/>
      <c r="N93" s="3"/>
      <c r="O93" s="158">
        <v>9.6</v>
      </c>
      <c r="P93" s="3"/>
      <c r="Q93" s="3"/>
      <c r="R93" s="3"/>
      <c r="S93" s="3"/>
      <c r="T93" s="3"/>
      <c r="U93" s="3"/>
      <c r="V93" s="3"/>
      <c r="W93" s="3"/>
      <c r="X93" s="158">
        <v>9.6</v>
      </c>
      <c r="Y93" s="3"/>
      <c r="Z93" s="3"/>
      <c r="AA93" s="3"/>
      <c r="AB93" s="3"/>
      <c r="AC93" s="3"/>
    </row>
    <row r="94" spans="1:29" s="29" customFormat="1" ht="135">
      <c r="A94" s="36" t="s">
        <v>21</v>
      </c>
      <c r="B94" s="48" t="s">
        <v>223</v>
      </c>
      <c r="C94" s="106"/>
      <c r="D94" s="107"/>
      <c r="E94" s="3"/>
      <c r="F94" s="106"/>
      <c r="G94" s="3"/>
      <c r="H94" s="3"/>
      <c r="I94" s="3"/>
      <c r="J94" s="3"/>
      <c r="K94" s="3"/>
      <c r="L94" s="3"/>
      <c r="M94" s="3"/>
      <c r="N94" s="3"/>
      <c r="O94" s="153">
        <v>2.88</v>
      </c>
      <c r="P94" s="3"/>
      <c r="Q94" s="3"/>
      <c r="R94" s="3"/>
      <c r="S94" s="3"/>
      <c r="T94" s="3"/>
      <c r="U94" s="3"/>
      <c r="V94" s="3"/>
      <c r="W94" s="3"/>
      <c r="X94" s="153">
        <v>2.88</v>
      </c>
      <c r="Y94" s="3"/>
      <c r="Z94" s="3"/>
      <c r="AA94" s="3"/>
      <c r="AB94" s="3"/>
      <c r="AC94" s="3"/>
    </row>
    <row r="95" spans="1:29" s="29" customFormat="1" ht="67.5">
      <c r="A95" s="36" t="s">
        <v>173</v>
      </c>
      <c r="B95" s="48" t="s">
        <v>174</v>
      </c>
      <c r="C95" s="106"/>
      <c r="D95" s="107"/>
      <c r="E95" s="3"/>
      <c r="F95" s="106"/>
      <c r="G95" s="3"/>
      <c r="H95" s="3"/>
      <c r="I95" s="3"/>
      <c r="J95" s="3"/>
      <c r="K95" s="3"/>
      <c r="L95" s="3"/>
      <c r="M95" s="3"/>
      <c r="N95" s="3"/>
      <c r="O95" s="153">
        <v>1.5</v>
      </c>
      <c r="P95" s="3"/>
      <c r="Q95" s="3"/>
      <c r="R95" s="3"/>
      <c r="S95" s="3"/>
      <c r="T95" s="3"/>
      <c r="U95" s="3"/>
      <c r="V95" s="3"/>
      <c r="W95" s="3"/>
      <c r="X95" s="153">
        <v>1.5</v>
      </c>
      <c r="Y95" s="3"/>
      <c r="Z95" s="3"/>
      <c r="AA95" s="3"/>
      <c r="AB95" s="3"/>
      <c r="AC95" s="3"/>
    </row>
    <row r="96" spans="1:29" s="29" customFormat="1" ht="45">
      <c r="A96" s="36" t="s">
        <v>175</v>
      </c>
      <c r="B96" s="48" t="s">
        <v>176</v>
      </c>
      <c r="C96" s="106"/>
      <c r="D96" s="107"/>
      <c r="E96" s="3"/>
      <c r="F96" s="106"/>
      <c r="G96" s="3"/>
      <c r="H96" s="3"/>
      <c r="I96" s="3"/>
      <c r="J96" s="3"/>
      <c r="K96" s="3"/>
      <c r="L96" s="3"/>
      <c r="M96" s="3"/>
      <c r="N96" s="3"/>
      <c r="O96" s="153">
        <v>1.2</v>
      </c>
      <c r="P96" s="3"/>
      <c r="Q96" s="3"/>
      <c r="R96" s="3"/>
      <c r="S96" s="3"/>
      <c r="T96" s="3"/>
      <c r="U96" s="3"/>
      <c r="V96" s="3"/>
      <c r="W96" s="3"/>
      <c r="X96" s="153">
        <v>1.2</v>
      </c>
      <c r="Y96" s="3"/>
      <c r="Z96" s="3"/>
      <c r="AA96" s="3"/>
      <c r="AB96" s="3"/>
      <c r="AC96" s="3"/>
    </row>
    <row r="97" spans="1:29" s="29" customFormat="1" ht="90">
      <c r="A97" s="36" t="s">
        <v>177</v>
      </c>
      <c r="B97" s="48" t="s">
        <v>178</v>
      </c>
      <c r="C97" s="106"/>
      <c r="D97" s="107"/>
      <c r="E97" s="3"/>
      <c r="F97" s="106"/>
      <c r="G97" s="3"/>
      <c r="H97" s="3"/>
      <c r="I97" s="3"/>
      <c r="J97" s="3"/>
      <c r="K97" s="3"/>
      <c r="L97" s="3"/>
      <c r="M97" s="3"/>
      <c r="N97" s="3"/>
      <c r="O97" s="153">
        <v>1.2</v>
      </c>
      <c r="P97" s="3"/>
      <c r="Q97" s="3"/>
      <c r="R97" s="3"/>
      <c r="S97" s="3"/>
      <c r="T97" s="3"/>
      <c r="U97" s="3"/>
      <c r="V97" s="3"/>
      <c r="W97" s="3"/>
      <c r="X97" s="153">
        <v>1.2</v>
      </c>
      <c r="Y97" s="3"/>
      <c r="Z97" s="3"/>
      <c r="AA97" s="3"/>
      <c r="AB97" s="3"/>
      <c r="AC97" s="3"/>
    </row>
    <row r="98" spans="1:29" s="29" customFormat="1" ht="90">
      <c r="A98" s="36" t="s">
        <v>179</v>
      </c>
      <c r="B98" s="48" t="s">
        <v>224</v>
      </c>
      <c r="C98" s="106"/>
      <c r="D98" s="107"/>
      <c r="E98" s="3"/>
      <c r="F98" s="106"/>
      <c r="G98" s="3"/>
      <c r="H98" s="3"/>
      <c r="I98" s="3"/>
      <c r="J98" s="3"/>
      <c r="K98" s="3"/>
      <c r="L98" s="3"/>
      <c r="M98" s="3"/>
      <c r="N98" s="3"/>
      <c r="O98" s="153">
        <v>1.8</v>
      </c>
      <c r="P98" s="3"/>
      <c r="Q98" s="3"/>
      <c r="R98" s="3"/>
      <c r="S98" s="3"/>
      <c r="T98" s="3"/>
      <c r="U98" s="3"/>
      <c r="V98" s="3"/>
      <c r="W98" s="3"/>
      <c r="X98" s="153">
        <v>1.8</v>
      </c>
      <c r="Y98" s="3"/>
      <c r="Z98" s="3"/>
      <c r="AA98" s="3"/>
      <c r="AB98" s="3"/>
      <c r="AC98" s="3"/>
    </row>
    <row r="99" spans="1:29" s="29" customFormat="1" ht="67.5">
      <c r="A99" s="36">
        <v>3.08</v>
      </c>
      <c r="B99" s="48" t="s">
        <v>262</v>
      </c>
      <c r="C99" s="106"/>
      <c r="D99" s="107"/>
      <c r="E99" s="3"/>
      <c r="F99" s="106"/>
      <c r="G99" s="3"/>
      <c r="H99" s="3"/>
      <c r="I99" s="3"/>
      <c r="J99" s="3"/>
      <c r="K99" s="3"/>
      <c r="L99" s="3"/>
      <c r="M99" s="3"/>
      <c r="N99" s="3"/>
      <c r="O99" s="153">
        <v>0.5</v>
      </c>
      <c r="P99" s="3"/>
      <c r="Q99" s="3"/>
      <c r="R99" s="3"/>
      <c r="S99" s="3"/>
      <c r="T99" s="3"/>
      <c r="U99" s="3"/>
      <c r="V99" s="3"/>
      <c r="W99" s="3"/>
      <c r="X99" s="153">
        <v>0.5</v>
      </c>
      <c r="Y99" s="3"/>
      <c r="Z99" s="3"/>
      <c r="AA99" s="3"/>
      <c r="AB99" s="3"/>
      <c r="AC99" s="3"/>
    </row>
    <row r="100" spans="1:29" s="29" customFormat="1" ht="67.5">
      <c r="A100" s="36">
        <f t="shared" ref="A100:A107" si="5">+A99+0.01</f>
        <v>3.09</v>
      </c>
      <c r="B100" s="48" t="s">
        <v>263</v>
      </c>
      <c r="C100" s="106"/>
      <c r="D100" s="107"/>
      <c r="E100" s="3"/>
      <c r="F100" s="106"/>
      <c r="G100" s="3"/>
      <c r="H100" s="3"/>
      <c r="I100" s="3"/>
      <c r="J100" s="3"/>
      <c r="K100" s="3"/>
      <c r="L100" s="3"/>
      <c r="M100" s="3"/>
      <c r="N100" s="3"/>
      <c r="O100" s="153">
        <v>0.5</v>
      </c>
      <c r="P100" s="3"/>
      <c r="Q100" s="3"/>
      <c r="R100" s="3"/>
      <c r="S100" s="3"/>
      <c r="T100" s="3"/>
      <c r="U100" s="3"/>
      <c r="V100" s="3"/>
      <c r="W100" s="3"/>
      <c r="X100" s="153">
        <v>0.5</v>
      </c>
      <c r="Y100" s="3"/>
      <c r="Z100" s="3"/>
      <c r="AA100" s="3"/>
      <c r="AB100" s="3"/>
      <c r="AC100" s="3"/>
    </row>
    <row r="101" spans="1:29" s="29" customFormat="1" ht="67.5">
      <c r="A101" s="36">
        <f t="shared" si="5"/>
        <v>3.0999999999999996</v>
      </c>
      <c r="B101" s="48" t="s">
        <v>264</v>
      </c>
      <c r="C101" s="106"/>
      <c r="D101" s="107"/>
      <c r="E101" s="3"/>
      <c r="F101" s="106"/>
      <c r="G101" s="3"/>
      <c r="H101" s="3"/>
      <c r="I101" s="3"/>
      <c r="J101" s="3"/>
      <c r="K101" s="3"/>
      <c r="L101" s="3"/>
      <c r="M101" s="3"/>
      <c r="N101" s="3"/>
      <c r="O101" s="154">
        <v>0.625</v>
      </c>
      <c r="P101" s="3"/>
      <c r="Q101" s="3"/>
      <c r="R101" s="3"/>
      <c r="S101" s="3"/>
      <c r="T101" s="3"/>
      <c r="U101" s="3"/>
      <c r="V101" s="3"/>
      <c r="W101" s="3"/>
      <c r="X101" s="154">
        <v>0.625</v>
      </c>
      <c r="Y101" s="3"/>
      <c r="Z101" s="3"/>
      <c r="AA101" s="3"/>
      <c r="AB101" s="3"/>
      <c r="AC101" s="3"/>
    </row>
    <row r="102" spans="1:29" s="29" customFormat="1" ht="45">
      <c r="A102" s="36">
        <f t="shared" si="5"/>
        <v>3.1099999999999994</v>
      </c>
      <c r="B102" s="48" t="s">
        <v>180</v>
      </c>
      <c r="C102" s="106"/>
      <c r="D102" s="107"/>
      <c r="E102" s="3"/>
      <c r="F102" s="106"/>
      <c r="G102" s="3"/>
      <c r="H102" s="3"/>
      <c r="I102" s="3"/>
      <c r="J102" s="3"/>
      <c r="K102" s="3"/>
      <c r="L102" s="3"/>
      <c r="M102" s="3"/>
      <c r="N102" s="3"/>
      <c r="O102" s="154">
        <v>0.375</v>
      </c>
      <c r="P102" s="3"/>
      <c r="Q102" s="3"/>
      <c r="R102" s="3"/>
      <c r="S102" s="3"/>
      <c r="T102" s="3"/>
      <c r="U102" s="3"/>
      <c r="V102" s="3"/>
      <c r="W102" s="3"/>
      <c r="X102" s="154">
        <v>0.375</v>
      </c>
      <c r="Y102" s="3"/>
      <c r="Z102" s="3"/>
      <c r="AA102" s="3"/>
      <c r="AB102" s="3"/>
      <c r="AC102" s="3"/>
    </row>
    <row r="103" spans="1:29" s="29" customFormat="1" ht="45">
      <c r="A103" s="36">
        <f t="shared" si="5"/>
        <v>3.1199999999999992</v>
      </c>
      <c r="B103" s="48" t="s">
        <v>181</v>
      </c>
      <c r="C103" s="106"/>
      <c r="D103" s="107"/>
      <c r="E103" s="3"/>
      <c r="F103" s="106"/>
      <c r="G103" s="3"/>
      <c r="H103" s="3"/>
      <c r="I103" s="3"/>
      <c r="J103" s="3"/>
      <c r="K103" s="3"/>
      <c r="L103" s="3"/>
      <c r="M103" s="3"/>
      <c r="N103" s="3"/>
      <c r="O103" s="154">
        <v>0.375</v>
      </c>
      <c r="P103" s="3"/>
      <c r="Q103" s="3"/>
      <c r="R103" s="3"/>
      <c r="S103" s="3"/>
      <c r="T103" s="3"/>
      <c r="U103" s="3"/>
      <c r="V103" s="3"/>
      <c r="W103" s="3"/>
      <c r="X103" s="154">
        <v>0.375</v>
      </c>
      <c r="Y103" s="3"/>
      <c r="Z103" s="3"/>
      <c r="AA103" s="3"/>
      <c r="AB103" s="3"/>
      <c r="AC103" s="3"/>
    </row>
    <row r="104" spans="1:29" s="29" customFormat="1" ht="45">
      <c r="A104" s="36">
        <f t="shared" si="5"/>
        <v>3.129999999999999</v>
      </c>
      <c r="B104" s="48" t="s">
        <v>182</v>
      </c>
      <c r="C104" s="106"/>
      <c r="D104" s="107"/>
      <c r="E104" s="3"/>
      <c r="F104" s="106"/>
      <c r="G104" s="3"/>
      <c r="H104" s="3"/>
      <c r="I104" s="3"/>
      <c r="J104" s="3"/>
      <c r="K104" s="3"/>
      <c r="L104" s="3"/>
      <c r="M104" s="3"/>
      <c r="N104" s="3"/>
      <c r="O104" s="153">
        <v>0.15</v>
      </c>
      <c r="P104" s="3"/>
      <c r="Q104" s="3"/>
      <c r="R104" s="3"/>
      <c r="S104" s="3"/>
      <c r="T104" s="3"/>
      <c r="U104" s="3"/>
      <c r="V104" s="3"/>
      <c r="W104" s="3"/>
      <c r="X104" s="153">
        <v>0.15</v>
      </c>
      <c r="Y104" s="3"/>
      <c r="Z104" s="3"/>
      <c r="AA104" s="3"/>
      <c r="AB104" s="3"/>
      <c r="AC104" s="3"/>
    </row>
    <row r="105" spans="1:29" s="29" customFormat="1" ht="45">
      <c r="A105" s="36">
        <f t="shared" si="5"/>
        <v>3.1399999999999988</v>
      </c>
      <c r="B105" s="48" t="s">
        <v>183</v>
      </c>
      <c r="C105" s="106"/>
      <c r="D105" s="107"/>
      <c r="E105" s="3"/>
      <c r="F105" s="106"/>
      <c r="G105" s="3"/>
      <c r="H105" s="3"/>
      <c r="I105" s="3"/>
      <c r="J105" s="3"/>
      <c r="K105" s="3"/>
      <c r="L105" s="3"/>
      <c r="M105" s="3"/>
      <c r="N105" s="3"/>
      <c r="O105" s="153">
        <v>0.15</v>
      </c>
      <c r="P105" s="3"/>
      <c r="Q105" s="3"/>
      <c r="R105" s="3"/>
      <c r="S105" s="3"/>
      <c r="T105" s="3"/>
      <c r="U105" s="3"/>
      <c r="V105" s="3"/>
      <c r="W105" s="3"/>
      <c r="X105" s="153">
        <v>0.15</v>
      </c>
      <c r="Y105" s="3"/>
      <c r="Z105" s="3"/>
      <c r="AA105" s="3"/>
      <c r="AB105" s="3"/>
      <c r="AC105" s="3"/>
    </row>
    <row r="106" spans="1:29" s="29" customFormat="1" ht="45">
      <c r="A106" s="36">
        <f t="shared" si="5"/>
        <v>3.1499999999999986</v>
      </c>
      <c r="B106" s="48" t="s">
        <v>184</v>
      </c>
      <c r="C106" s="106"/>
      <c r="D106" s="107"/>
      <c r="E106" s="3"/>
      <c r="F106" s="106"/>
      <c r="G106" s="3"/>
      <c r="H106" s="3"/>
      <c r="I106" s="3"/>
      <c r="J106" s="3"/>
      <c r="K106" s="3"/>
      <c r="L106" s="3"/>
      <c r="M106" s="3"/>
      <c r="N106" s="3"/>
      <c r="O106" s="153"/>
      <c r="P106" s="3"/>
      <c r="Q106" s="3"/>
      <c r="R106" s="3"/>
      <c r="S106" s="3"/>
      <c r="T106" s="3"/>
      <c r="U106" s="3"/>
      <c r="V106" s="3"/>
      <c r="W106" s="3"/>
      <c r="X106" s="153"/>
      <c r="Y106" s="3"/>
      <c r="Z106" s="3"/>
      <c r="AA106" s="3"/>
      <c r="AB106" s="3"/>
      <c r="AC106" s="3"/>
    </row>
    <row r="107" spans="1:29" s="29" customFormat="1" ht="45">
      <c r="A107" s="36">
        <f t="shared" si="5"/>
        <v>3.1599999999999984</v>
      </c>
      <c r="B107" s="48" t="s">
        <v>185</v>
      </c>
      <c r="C107" s="106"/>
      <c r="D107" s="107"/>
      <c r="E107" s="3"/>
      <c r="F107" s="106"/>
      <c r="G107" s="3"/>
      <c r="H107" s="3"/>
      <c r="I107" s="3"/>
      <c r="J107" s="3"/>
      <c r="K107" s="3"/>
      <c r="L107" s="3"/>
      <c r="M107" s="3"/>
      <c r="N107" s="3"/>
      <c r="O107" s="153">
        <v>0.25</v>
      </c>
      <c r="P107" s="3"/>
      <c r="Q107" s="3"/>
      <c r="R107" s="3"/>
      <c r="S107" s="3"/>
      <c r="T107" s="3"/>
      <c r="U107" s="3"/>
      <c r="V107" s="3"/>
      <c r="W107" s="3"/>
      <c r="X107" s="153">
        <v>0.25</v>
      </c>
      <c r="Y107" s="3"/>
      <c r="Z107" s="3"/>
      <c r="AA107" s="3"/>
      <c r="AB107" s="3"/>
      <c r="AC107" s="3"/>
    </row>
    <row r="108" spans="1:29" s="29" customFormat="1" ht="67.5">
      <c r="A108" s="36">
        <v>3.17</v>
      </c>
      <c r="B108" s="48" t="s">
        <v>186</v>
      </c>
      <c r="C108" s="106"/>
      <c r="D108" s="107"/>
      <c r="E108" s="3"/>
      <c r="F108" s="106"/>
      <c r="G108" s="3"/>
      <c r="H108" s="3"/>
      <c r="I108" s="3"/>
      <c r="J108" s="3"/>
      <c r="K108" s="3"/>
      <c r="L108" s="3"/>
      <c r="M108" s="3"/>
      <c r="N108" s="3"/>
      <c r="O108" s="153">
        <v>0.1</v>
      </c>
      <c r="P108" s="3"/>
      <c r="Q108" s="3"/>
      <c r="R108" s="3"/>
      <c r="S108" s="3"/>
      <c r="T108" s="3"/>
      <c r="U108" s="3"/>
      <c r="V108" s="3"/>
      <c r="W108" s="3"/>
      <c r="X108" s="153">
        <v>0.1</v>
      </c>
      <c r="Y108" s="3"/>
      <c r="Z108" s="3"/>
      <c r="AA108" s="3"/>
      <c r="AB108" s="3"/>
      <c r="AC108" s="3"/>
    </row>
    <row r="109" spans="1:29" s="29" customFormat="1" ht="22.5">
      <c r="A109" s="36"/>
      <c r="B109" s="49" t="s">
        <v>232</v>
      </c>
      <c r="C109" s="120"/>
      <c r="D109" s="121"/>
      <c r="E109" s="9"/>
      <c r="F109" s="120"/>
      <c r="G109" s="9"/>
      <c r="H109" s="9"/>
      <c r="I109" s="9"/>
      <c r="J109" s="9"/>
      <c r="K109" s="9"/>
      <c r="L109" s="9"/>
      <c r="M109" s="9"/>
      <c r="N109" s="9"/>
      <c r="O109" s="159"/>
      <c r="P109" s="9"/>
      <c r="Q109" s="9"/>
      <c r="R109" s="9"/>
      <c r="S109" s="9"/>
      <c r="T109" s="9"/>
      <c r="U109" s="9"/>
      <c r="V109" s="9"/>
      <c r="W109" s="9"/>
      <c r="X109" s="159"/>
      <c r="Y109" s="9"/>
      <c r="Z109" s="9"/>
      <c r="AA109" s="9"/>
      <c r="AB109" s="9"/>
      <c r="AC109" s="9"/>
    </row>
    <row r="110" spans="1:29" s="29" customFormat="1" ht="45">
      <c r="A110" s="36"/>
      <c r="B110" s="46" t="s">
        <v>234</v>
      </c>
      <c r="C110" s="114"/>
      <c r="D110" s="115"/>
      <c r="E110" s="7"/>
      <c r="F110" s="114"/>
      <c r="G110" s="7"/>
      <c r="H110" s="7"/>
      <c r="I110" s="7"/>
      <c r="J110" s="7"/>
      <c r="K110" s="7"/>
      <c r="L110" s="7"/>
      <c r="M110" s="7"/>
      <c r="N110" s="7"/>
      <c r="O110" s="152"/>
      <c r="P110" s="7"/>
      <c r="Q110" s="7"/>
      <c r="R110" s="7"/>
      <c r="S110" s="7"/>
      <c r="T110" s="7"/>
      <c r="U110" s="7"/>
      <c r="V110" s="7"/>
      <c r="W110" s="7"/>
      <c r="X110" s="152"/>
      <c r="Y110" s="7"/>
      <c r="Z110" s="7"/>
      <c r="AA110" s="7"/>
      <c r="AB110" s="7"/>
      <c r="AC110" s="7"/>
    </row>
    <row r="111" spans="1:29" ht="22.5">
      <c r="A111" s="53" t="s">
        <v>266</v>
      </c>
      <c r="B111" s="54" t="s">
        <v>259</v>
      </c>
      <c r="C111" s="132"/>
      <c r="D111" s="133"/>
      <c r="E111" s="14"/>
      <c r="F111" s="132"/>
      <c r="G111" s="14"/>
      <c r="H111" s="14"/>
      <c r="I111" s="14"/>
      <c r="J111" s="14"/>
      <c r="K111" s="14"/>
      <c r="L111" s="14"/>
      <c r="M111" s="14"/>
      <c r="N111" s="14"/>
      <c r="O111" s="164"/>
      <c r="P111" s="14"/>
      <c r="Q111" s="14"/>
      <c r="R111" s="14"/>
      <c r="S111" s="14"/>
      <c r="T111" s="14"/>
      <c r="U111" s="14"/>
      <c r="V111" s="14"/>
      <c r="W111" s="14"/>
      <c r="X111" s="164"/>
      <c r="Y111" s="14"/>
      <c r="Z111" s="14"/>
      <c r="AA111" s="14"/>
      <c r="AB111" s="14"/>
      <c r="AC111" s="14"/>
    </row>
    <row r="112" spans="1:29" ht="45">
      <c r="A112" s="36"/>
      <c r="B112" s="55" t="s">
        <v>14</v>
      </c>
      <c r="C112" s="122"/>
      <c r="D112" s="123"/>
      <c r="E112" s="20"/>
      <c r="F112" s="122"/>
      <c r="G112" s="20"/>
      <c r="H112" s="20"/>
      <c r="I112" s="20"/>
      <c r="J112" s="20"/>
      <c r="K112" s="20"/>
      <c r="L112" s="20"/>
      <c r="M112" s="20"/>
      <c r="N112" s="20"/>
      <c r="O112" s="160"/>
      <c r="P112" s="20"/>
      <c r="Q112" s="20"/>
      <c r="R112" s="20"/>
      <c r="S112" s="20"/>
      <c r="T112" s="20"/>
      <c r="U112" s="20"/>
      <c r="V112" s="20"/>
      <c r="W112" s="20"/>
      <c r="X112" s="160"/>
      <c r="Y112" s="20"/>
      <c r="Z112" s="20"/>
      <c r="AA112" s="20"/>
      <c r="AB112" s="20"/>
      <c r="AC112" s="20"/>
    </row>
    <row r="113" spans="1:29" ht="67.5">
      <c r="A113" s="36">
        <v>3.18</v>
      </c>
      <c r="B113" s="56" t="s">
        <v>162</v>
      </c>
      <c r="C113" s="124"/>
      <c r="D113" s="125"/>
      <c r="E113" s="21"/>
      <c r="F113" s="124"/>
      <c r="G113" s="21"/>
      <c r="H113" s="21"/>
      <c r="I113" s="21"/>
      <c r="J113" s="21"/>
      <c r="K113" s="21"/>
      <c r="L113" s="21"/>
      <c r="M113" s="21"/>
      <c r="N113" s="21"/>
      <c r="O113" s="153">
        <v>3</v>
      </c>
      <c r="P113" s="21"/>
      <c r="Q113" s="21"/>
      <c r="R113" s="21"/>
      <c r="S113" s="21"/>
      <c r="T113" s="21"/>
      <c r="U113" s="21"/>
      <c r="V113" s="21"/>
      <c r="W113" s="21"/>
      <c r="X113" s="153">
        <v>3</v>
      </c>
      <c r="Y113" s="21"/>
      <c r="Z113" s="21"/>
      <c r="AA113" s="21"/>
      <c r="AB113" s="21"/>
      <c r="AC113" s="21"/>
    </row>
    <row r="114" spans="1:29" ht="45">
      <c r="A114" s="36">
        <f t="shared" ref="A114:A116" si="6">+A113+0.01</f>
        <v>3.19</v>
      </c>
      <c r="B114" s="56" t="s">
        <v>163</v>
      </c>
      <c r="C114" s="124"/>
      <c r="D114" s="125"/>
      <c r="E114" s="21"/>
      <c r="F114" s="124"/>
      <c r="G114" s="21"/>
      <c r="H114" s="21"/>
      <c r="I114" s="21"/>
      <c r="J114" s="21"/>
      <c r="K114" s="21"/>
      <c r="L114" s="21"/>
      <c r="M114" s="21"/>
      <c r="N114" s="21"/>
      <c r="O114" s="153">
        <v>3.5</v>
      </c>
      <c r="P114" s="21"/>
      <c r="Q114" s="21"/>
      <c r="R114" s="21"/>
      <c r="S114" s="21"/>
      <c r="T114" s="21"/>
      <c r="U114" s="21"/>
      <c r="V114" s="21"/>
      <c r="W114" s="21"/>
      <c r="X114" s="153">
        <v>3.5</v>
      </c>
      <c r="Y114" s="21"/>
      <c r="Z114" s="21"/>
      <c r="AA114" s="21"/>
      <c r="AB114" s="21"/>
      <c r="AC114" s="21"/>
    </row>
    <row r="115" spans="1:29" ht="22.5">
      <c r="A115" s="36">
        <f t="shared" si="6"/>
        <v>3.1999999999999997</v>
      </c>
      <c r="B115" s="56" t="s">
        <v>164</v>
      </c>
      <c r="C115" s="124"/>
      <c r="D115" s="125"/>
      <c r="E115" s="21"/>
      <c r="F115" s="124"/>
      <c r="G115" s="21"/>
      <c r="H115" s="21"/>
      <c r="I115" s="21"/>
      <c r="J115" s="21"/>
      <c r="K115" s="21"/>
      <c r="L115" s="21"/>
      <c r="M115" s="21"/>
      <c r="N115" s="21"/>
      <c r="O115" s="153">
        <v>0.75</v>
      </c>
      <c r="P115" s="21"/>
      <c r="Q115" s="21"/>
      <c r="R115" s="21"/>
      <c r="S115" s="21"/>
      <c r="T115" s="21"/>
      <c r="U115" s="21"/>
      <c r="V115" s="21"/>
      <c r="W115" s="21"/>
      <c r="X115" s="153">
        <v>0.75</v>
      </c>
      <c r="Y115" s="21"/>
      <c r="Z115" s="21"/>
      <c r="AA115" s="21"/>
      <c r="AB115" s="21"/>
      <c r="AC115" s="21"/>
    </row>
    <row r="116" spans="1:29" ht="45">
      <c r="A116" s="36">
        <f t="shared" si="6"/>
        <v>3.2099999999999995</v>
      </c>
      <c r="B116" s="56" t="s">
        <v>155</v>
      </c>
      <c r="C116" s="124"/>
      <c r="D116" s="125"/>
      <c r="E116" s="21"/>
      <c r="F116" s="124"/>
      <c r="G116" s="21"/>
      <c r="H116" s="21"/>
      <c r="I116" s="21"/>
      <c r="J116" s="21"/>
      <c r="K116" s="21"/>
      <c r="L116" s="21"/>
      <c r="M116" s="21"/>
      <c r="N116" s="21"/>
      <c r="O116" s="161"/>
      <c r="P116" s="21"/>
      <c r="Q116" s="21"/>
      <c r="R116" s="21"/>
      <c r="S116" s="21"/>
      <c r="T116" s="21"/>
      <c r="U116" s="21"/>
      <c r="V116" s="21"/>
      <c r="W116" s="21"/>
      <c r="X116" s="161"/>
      <c r="Y116" s="21"/>
      <c r="Z116" s="21"/>
      <c r="AA116" s="21"/>
      <c r="AB116" s="21"/>
      <c r="AC116" s="21"/>
    </row>
    <row r="117" spans="1:29" ht="22.5">
      <c r="A117" s="36"/>
      <c r="B117" s="57" t="s">
        <v>235</v>
      </c>
      <c r="C117" s="122"/>
      <c r="D117" s="123"/>
      <c r="E117" s="23"/>
      <c r="F117" s="122"/>
      <c r="G117" s="23"/>
      <c r="H117" s="23"/>
      <c r="I117" s="23"/>
      <c r="J117" s="23"/>
      <c r="K117" s="23"/>
      <c r="L117" s="23"/>
      <c r="M117" s="23"/>
      <c r="N117" s="23"/>
      <c r="O117" s="160"/>
      <c r="P117" s="23"/>
      <c r="Q117" s="23"/>
      <c r="R117" s="23"/>
      <c r="S117" s="23"/>
      <c r="T117" s="23"/>
      <c r="U117" s="23"/>
      <c r="V117" s="23"/>
      <c r="W117" s="23"/>
      <c r="X117" s="160"/>
      <c r="Y117" s="23"/>
      <c r="Z117" s="23"/>
      <c r="AA117" s="23"/>
      <c r="AB117" s="23"/>
      <c r="AC117" s="23"/>
    </row>
    <row r="118" spans="1:29" ht="22.5">
      <c r="A118" s="36"/>
      <c r="B118" s="58" t="s">
        <v>231</v>
      </c>
      <c r="C118" s="122"/>
      <c r="D118" s="123"/>
      <c r="E118" s="19"/>
      <c r="F118" s="122"/>
      <c r="G118" s="19"/>
      <c r="H118" s="19"/>
      <c r="I118" s="19"/>
      <c r="J118" s="19"/>
      <c r="K118" s="19"/>
      <c r="L118" s="19"/>
      <c r="M118" s="19"/>
      <c r="N118" s="19"/>
      <c r="O118" s="160"/>
      <c r="P118" s="19"/>
      <c r="Q118" s="19"/>
      <c r="R118" s="19"/>
      <c r="S118" s="19"/>
      <c r="T118" s="19"/>
      <c r="U118" s="19"/>
      <c r="V118" s="19"/>
      <c r="W118" s="19"/>
      <c r="X118" s="160"/>
      <c r="Y118" s="19"/>
      <c r="Z118" s="19"/>
      <c r="AA118" s="19"/>
      <c r="AB118" s="19"/>
      <c r="AC118" s="19"/>
    </row>
    <row r="119" spans="1:29" ht="45">
      <c r="A119" s="36">
        <v>3.22</v>
      </c>
      <c r="B119" s="48" t="s">
        <v>167</v>
      </c>
      <c r="C119" s="128"/>
      <c r="D119" s="129"/>
      <c r="E119" s="15"/>
      <c r="F119" s="128"/>
      <c r="G119" s="15"/>
      <c r="H119" s="15"/>
      <c r="I119" s="15"/>
      <c r="J119" s="15"/>
      <c r="K119" s="15"/>
      <c r="L119" s="15"/>
      <c r="M119" s="15"/>
      <c r="N119" s="15"/>
      <c r="O119" s="153">
        <v>18</v>
      </c>
      <c r="P119" s="15"/>
      <c r="Q119" s="15"/>
      <c r="R119" s="15"/>
      <c r="S119" s="15"/>
      <c r="T119" s="15"/>
      <c r="U119" s="15"/>
      <c r="V119" s="15"/>
      <c r="W119" s="15"/>
      <c r="X119" s="153">
        <v>18</v>
      </c>
      <c r="Y119" s="15"/>
      <c r="Z119" s="15"/>
      <c r="AA119" s="15"/>
      <c r="AB119" s="15"/>
      <c r="AC119" s="15"/>
    </row>
    <row r="120" spans="1:29" ht="45">
      <c r="A120" s="36">
        <f t="shared" ref="A120:A121" si="7">+A119+0.01</f>
        <v>3.23</v>
      </c>
      <c r="B120" s="48" t="s">
        <v>168</v>
      </c>
      <c r="C120" s="128"/>
      <c r="D120" s="129"/>
      <c r="E120" s="15"/>
      <c r="F120" s="128"/>
      <c r="G120" s="15"/>
      <c r="H120" s="15"/>
      <c r="I120" s="15"/>
      <c r="J120" s="15"/>
      <c r="K120" s="15"/>
      <c r="L120" s="15"/>
      <c r="M120" s="15"/>
      <c r="N120" s="15"/>
      <c r="O120" s="153">
        <v>1.2</v>
      </c>
      <c r="P120" s="15"/>
      <c r="Q120" s="15"/>
      <c r="R120" s="15"/>
      <c r="S120" s="15"/>
      <c r="T120" s="15"/>
      <c r="U120" s="15"/>
      <c r="V120" s="15"/>
      <c r="W120" s="15"/>
      <c r="X120" s="153">
        <v>1.2</v>
      </c>
      <c r="Y120" s="15"/>
      <c r="Z120" s="15"/>
      <c r="AA120" s="15"/>
      <c r="AB120" s="15"/>
      <c r="AC120" s="15"/>
    </row>
    <row r="121" spans="1:29" ht="90">
      <c r="A121" s="36">
        <f t="shared" si="7"/>
        <v>3.2399999999999998</v>
      </c>
      <c r="B121" s="41" t="s">
        <v>261</v>
      </c>
      <c r="C121" s="128"/>
      <c r="D121" s="129"/>
      <c r="E121" s="15"/>
      <c r="F121" s="128"/>
      <c r="G121" s="15"/>
      <c r="H121" s="15"/>
      <c r="I121" s="15"/>
      <c r="J121" s="15"/>
      <c r="K121" s="15"/>
      <c r="L121" s="15"/>
      <c r="M121" s="15"/>
      <c r="N121" s="15"/>
      <c r="O121" s="153">
        <v>1</v>
      </c>
      <c r="P121" s="15"/>
      <c r="Q121" s="15"/>
      <c r="R121" s="15"/>
      <c r="S121" s="15"/>
      <c r="T121" s="15"/>
      <c r="U121" s="15"/>
      <c r="V121" s="15"/>
      <c r="W121" s="15"/>
      <c r="X121" s="153">
        <v>1</v>
      </c>
      <c r="Y121" s="15"/>
      <c r="Z121" s="15"/>
      <c r="AA121" s="15"/>
      <c r="AB121" s="15"/>
      <c r="AC121" s="15"/>
    </row>
    <row r="122" spans="1:29">
      <c r="B122" s="48" t="s">
        <v>170</v>
      </c>
      <c r="C122" s="128"/>
      <c r="D122" s="129"/>
      <c r="E122" s="15"/>
      <c r="F122" s="128"/>
      <c r="G122" s="15"/>
      <c r="H122" s="15"/>
      <c r="I122" s="15"/>
      <c r="J122" s="15"/>
      <c r="K122" s="15"/>
      <c r="L122" s="15"/>
      <c r="M122" s="15"/>
      <c r="N122" s="15"/>
      <c r="O122" s="158"/>
      <c r="P122" s="15"/>
      <c r="Q122" s="15"/>
      <c r="R122" s="15"/>
      <c r="S122" s="15"/>
      <c r="T122" s="15"/>
      <c r="U122" s="15"/>
      <c r="V122" s="15"/>
      <c r="W122" s="15"/>
      <c r="X122" s="158"/>
      <c r="Y122" s="15"/>
      <c r="Z122" s="15"/>
      <c r="AA122" s="15"/>
      <c r="AB122" s="15"/>
      <c r="AC122" s="15"/>
    </row>
    <row r="123" spans="1:29" ht="45">
      <c r="A123" s="36" t="s">
        <v>19</v>
      </c>
      <c r="B123" s="73" t="s">
        <v>211</v>
      </c>
      <c r="C123" s="130"/>
      <c r="D123" s="131"/>
      <c r="E123" s="16"/>
      <c r="F123" s="130"/>
      <c r="G123" s="16"/>
      <c r="H123" s="16"/>
      <c r="I123" s="16"/>
      <c r="J123" s="16"/>
      <c r="K123" s="16"/>
      <c r="L123" s="16"/>
      <c r="M123" s="16"/>
      <c r="N123" s="16"/>
      <c r="O123" s="162">
        <v>3</v>
      </c>
      <c r="P123" s="16"/>
      <c r="Q123" s="16"/>
      <c r="R123" s="16"/>
      <c r="S123" s="16"/>
      <c r="T123" s="16"/>
      <c r="U123" s="16"/>
      <c r="V123" s="16"/>
      <c r="W123" s="16"/>
      <c r="X123" s="162">
        <v>3</v>
      </c>
      <c r="Y123" s="16"/>
      <c r="Z123" s="16"/>
      <c r="AA123" s="16"/>
      <c r="AB123" s="16"/>
      <c r="AC123" s="16"/>
    </row>
    <row r="124" spans="1:29" ht="67.5">
      <c r="A124" s="36" t="s">
        <v>20</v>
      </c>
      <c r="B124" s="73" t="s">
        <v>225</v>
      </c>
      <c r="C124" s="106"/>
      <c r="D124" s="107"/>
      <c r="E124" s="3"/>
      <c r="F124" s="106"/>
      <c r="G124" s="3"/>
      <c r="H124" s="3"/>
      <c r="I124" s="3"/>
      <c r="J124" s="3"/>
      <c r="K124" s="3"/>
      <c r="L124" s="3"/>
      <c r="M124" s="3"/>
      <c r="N124" s="3"/>
      <c r="O124" s="162">
        <v>3</v>
      </c>
      <c r="P124" s="3"/>
      <c r="Q124" s="3"/>
      <c r="R124" s="3"/>
      <c r="S124" s="3"/>
      <c r="T124" s="3"/>
      <c r="U124" s="3"/>
      <c r="V124" s="3"/>
      <c r="W124" s="3"/>
      <c r="X124" s="162">
        <v>3</v>
      </c>
      <c r="Y124" s="3"/>
      <c r="Z124" s="3"/>
      <c r="AA124" s="3"/>
      <c r="AB124" s="3"/>
      <c r="AC124" s="3"/>
    </row>
    <row r="125" spans="1:29" ht="67.5">
      <c r="A125" s="36" t="s">
        <v>21</v>
      </c>
      <c r="B125" s="73" t="s">
        <v>226</v>
      </c>
      <c r="C125" s="106"/>
      <c r="D125" s="107"/>
      <c r="E125" s="3"/>
      <c r="F125" s="106"/>
      <c r="G125" s="3"/>
      <c r="H125" s="3"/>
      <c r="I125" s="3"/>
      <c r="J125" s="3"/>
      <c r="K125" s="3"/>
      <c r="L125" s="3"/>
      <c r="M125" s="3"/>
      <c r="N125" s="3"/>
      <c r="O125" s="157">
        <v>9.6000000000000014</v>
      </c>
      <c r="P125" s="3"/>
      <c r="Q125" s="3"/>
      <c r="R125" s="3"/>
      <c r="S125" s="3"/>
      <c r="T125" s="3"/>
      <c r="U125" s="3"/>
      <c r="V125" s="3"/>
      <c r="W125" s="3"/>
      <c r="X125" s="157">
        <v>9.6000000000000014</v>
      </c>
      <c r="Y125" s="3"/>
      <c r="Z125" s="3"/>
      <c r="AA125" s="3"/>
      <c r="AB125" s="3"/>
      <c r="AC125" s="3"/>
    </row>
    <row r="126" spans="1:29" ht="135">
      <c r="A126" s="36" t="s">
        <v>173</v>
      </c>
      <c r="B126" s="73" t="s">
        <v>227</v>
      </c>
      <c r="C126" s="106"/>
      <c r="D126" s="107"/>
      <c r="E126" s="3"/>
      <c r="F126" s="106"/>
      <c r="G126" s="3"/>
      <c r="H126" s="3"/>
      <c r="I126" s="3"/>
      <c r="J126" s="3"/>
      <c r="K126" s="3"/>
      <c r="L126" s="3"/>
      <c r="M126" s="3"/>
      <c r="N126" s="3"/>
      <c r="O126" s="153">
        <v>2.88</v>
      </c>
      <c r="P126" s="3"/>
      <c r="Q126" s="3"/>
      <c r="R126" s="3"/>
      <c r="S126" s="3"/>
      <c r="T126" s="3"/>
      <c r="U126" s="3"/>
      <c r="V126" s="3"/>
      <c r="W126" s="3"/>
      <c r="X126" s="153">
        <v>2.88</v>
      </c>
      <c r="Y126" s="3"/>
      <c r="Z126" s="3"/>
      <c r="AA126" s="3"/>
      <c r="AB126" s="3"/>
      <c r="AC126" s="3"/>
    </row>
    <row r="127" spans="1:29" ht="67.5">
      <c r="A127" s="36" t="s">
        <v>175</v>
      </c>
      <c r="B127" s="73" t="s">
        <v>212</v>
      </c>
      <c r="C127" s="106"/>
      <c r="D127" s="107"/>
      <c r="E127" s="3"/>
      <c r="F127" s="106"/>
      <c r="G127" s="3"/>
      <c r="H127" s="3"/>
      <c r="I127" s="3"/>
      <c r="J127" s="3"/>
      <c r="K127" s="3"/>
      <c r="L127" s="3"/>
      <c r="M127" s="3"/>
      <c r="N127" s="3"/>
      <c r="O127" s="153">
        <v>1.5</v>
      </c>
      <c r="P127" s="3"/>
      <c r="Q127" s="3"/>
      <c r="R127" s="3"/>
      <c r="S127" s="3"/>
      <c r="T127" s="3"/>
      <c r="U127" s="3"/>
      <c r="V127" s="3"/>
      <c r="W127" s="3"/>
      <c r="X127" s="153">
        <v>1.5</v>
      </c>
      <c r="Y127" s="3"/>
      <c r="Z127" s="3"/>
      <c r="AA127" s="3"/>
      <c r="AB127" s="3"/>
      <c r="AC127" s="3"/>
    </row>
    <row r="128" spans="1:29" ht="45">
      <c r="A128" s="36" t="s">
        <v>177</v>
      </c>
      <c r="B128" s="73" t="s">
        <v>176</v>
      </c>
      <c r="C128" s="106"/>
      <c r="D128" s="107"/>
      <c r="E128" s="3"/>
      <c r="F128" s="106"/>
      <c r="G128" s="3"/>
      <c r="H128" s="3"/>
      <c r="I128" s="3"/>
      <c r="J128" s="3"/>
      <c r="K128" s="3"/>
      <c r="L128" s="3"/>
      <c r="M128" s="3"/>
      <c r="N128" s="3"/>
      <c r="O128" s="153">
        <v>1.2000000000000002</v>
      </c>
      <c r="P128" s="3"/>
      <c r="Q128" s="3"/>
      <c r="R128" s="3"/>
      <c r="S128" s="3"/>
      <c r="T128" s="3"/>
      <c r="U128" s="3"/>
      <c r="V128" s="3"/>
      <c r="W128" s="3"/>
      <c r="X128" s="153">
        <v>1.2000000000000002</v>
      </c>
      <c r="Y128" s="3"/>
      <c r="Z128" s="3"/>
      <c r="AA128" s="3"/>
      <c r="AB128" s="3"/>
      <c r="AC128" s="3"/>
    </row>
    <row r="129" spans="1:29" ht="90">
      <c r="A129" s="36">
        <v>3.25</v>
      </c>
      <c r="B129" s="73" t="s">
        <v>213</v>
      </c>
      <c r="C129" s="106"/>
      <c r="D129" s="107"/>
      <c r="E129" s="3"/>
      <c r="F129" s="106"/>
      <c r="G129" s="3"/>
      <c r="H129" s="3"/>
      <c r="I129" s="3"/>
      <c r="J129" s="3"/>
      <c r="K129" s="3"/>
      <c r="L129" s="3"/>
      <c r="M129" s="3"/>
      <c r="N129" s="3"/>
      <c r="O129" s="153">
        <v>1.2000000000000002</v>
      </c>
      <c r="P129" s="3"/>
      <c r="Q129" s="3"/>
      <c r="R129" s="3"/>
      <c r="S129" s="3"/>
      <c r="T129" s="3"/>
      <c r="U129" s="3"/>
      <c r="V129" s="3"/>
      <c r="W129" s="3"/>
      <c r="X129" s="153">
        <v>1.2000000000000002</v>
      </c>
      <c r="Y129" s="3"/>
      <c r="Z129" s="3"/>
      <c r="AA129" s="3"/>
      <c r="AB129" s="3"/>
      <c r="AC129" s="3"/>
    </row>
    <row r="130" spans="1:29" ht="90">
      <c r="A130" s="36">
        <f t="shared" ref="A130:A138" si="8">+A129+0.01</f>
        <v>3.26</v>
      </c>
      <c r="B130" s="73" t="s">
        <v>228</v>
      </c>
      <c r="C130" s="106"/>
      <c r="D130" s="107"/>
      <c r="E130" s="3"/>
      <c r="F130" s="106"/>
      <c r="G130" s="3"/>
      <c r="H130" s="3"/>
      <c r="I130" s="3"/>
      <c r="J130" s="3"/>
      <c r="K130" s="3"/>
      <c r="L130" s="3"/>
      <c r="M130" s="3"/>
      <c r="N130" s="3"/>
      <c r="O130" s="153">
        <v>1.7999999999999998</v>
      </c>
      <c r="P130" s="3"/>
      <c r="Q130" s="3"/>
      <c r="R130" s="3"/>
      <c r="S130" s="3"/>
      <c r="T130" s="3"/>
      <c r="U130" s="3"/>
      <c r="V130" s="3"/>
      <c r="W130" s="3"/>
      <c r="X130" s="153">
        <v>1.7999999999999998</v>
      </c>
      <c r="Y130" s="3"/>
      <c r="Z130" s="3"/>
      <c r="AA130" s="3"/>
      <c r="AB130" s="3"/>
      <c r="AC130" s="3"/>
    </row>
    <row r="131" spans="1:29" ht="45">
      <c r="A131" s="36">
        <f t="shared" si="8"/>
        <v>3.2699999999999996</v>
      </c>
      <c r="B131" s="47" t="s">
        <v>246</v>
      </c>
      <c r="C131" s="106"/>
      <c r="D131" s="107"/>
      <c r="E131" s="3"/>
      <c r="F131" s="106"/>
      <c r="G131" s="3"/>
      <c r="H131" s="3"/>
      <c r="I131" s="3"/>
      <c r="J131" s="3"/>
      <c r="K131" s="3"/>
      <c r="L131" s="3"/>
      <c r="M131" s="3"/>
      <c r="N131" s="3"/>
      <c r="O131" s="153">
        <v>1</v>
      </c>
      <c r="P131" s="3"/>
      <c r="Q131" s="3"/>
      <c r="R131" s="3"/>
      <c r="S131" s="3"/>
      <c r="T131" s="3"/>
      <c r="U131" s="3"/>
      <c r="V131" s="3"/>
      <c r="W131" s="3"/>
      <c r="X131" s="153">
        <v>1</v>
      </c>
      <c r="Y131" s="3"/>
      <c r="Z131" s="3"/>
      <c r="AA131" s="3"/>
      <c r="AB131" s="3"/>
      <c r="AC131" s="3"/>
    </row>
    <row r="132" spans="1:29" ht="67.5">
      <c r="A132" s="36">
        <f t="shared" si="8"/>
        <v>3.2799999999999994</v>
      </c>
      <c r="B132" s="47" t="s">
        <v>247</v>
      </c>
      <c r="C132" s="106"/>
      <c r="D132" s="107"/>
      <c r="E132" s="3"/>
      <c r="F132" s="106"/>
      <c r="G132" s="3"/>
      <c r="H132" s="3"/>
      <c r="I132" s="3"/>
      <c r="J132" s="3"/>
      <c r="K132" s="3"/>
      <c r="L132" s="3"/>
      <c r="M132" s="3"/>
      <c r="N132" s="3"/>
      <c r="O132" s="153">
        <v>1</v>
      </c>
      <c r="P132" s="3"/>
      <c r="Q132" s="3"/>
      <c r="R132" s="3"/>
      <c r="S132" s="3"/>
      <c r="T132" s="3"/>
      <c r="U132" s="3"/>
      <c r="V132" s="3"/>
      <c r="W132" s="3"/>
      <c r="X132" s="153">
        <v>1</v>
      </c>
      <c r="Y132" s="3"/>
      <c r="Z132" s="3"/>
      <c r="AA132" s="3"/>
      <c r="AB132" s="3"/>
      <c r="AC132" s="3"/>
    </row>
    <row r="133" spans="1:29" ht="67.5">
      <c r="A133" s="36">
        <f t="shared" si="8"/>
        <v>3.2899999999999991</v>
      </c>
      <c r="B133" s="47" t="s">
        <v>198</v>
      </c>
      <c r="C133" s="106"/>
      <c r="D133" s="107"/>
      <c r="E133" s="3"/>
      <c r="F133" s="106"/>
      <c r="G133" s="3"/>
      <c r="H133" s="3"/>
      <c r="I133" s="3"/>
      <c r="J133" s="3"/>
      <c r="K133" s="3"/>
      <c r="L133" s="3"/>
      <c r="M133" s="3"/>
      <c r="N133" s="3"/>
      <c r="O133" s="153">
        <v>1.25</v>
      </c>
      <c r="P133" s="3"/>
      <c r="Q133" s="3"/>
      <c r="R133" s="3"/>
      <c r="S133" s="3"/>
      <c r="T133" s="3"/>
      <c r="U133" s="3"/>
      <c r="V133" s="3"/>
      <c r="W133" s="3"/>
      <c r="X133" s="153">
        <v>1.25</v>
      </c>
      <c r="Y133" s="3"/>
      <c r="Z133" s="3"/>
      <c r="AA133" s="3"/>
      <c r="AB133" s="3"/>
      <c r="AC133" s="3"/>
    </row>
    <row r="134" spans="1:29" ht="45">
      <c r="A134" s="36">
        <f t="shared" si="8"/>
        <v>3.2999999999999989</v>
      </c>
      <c r="B134" s="47" t="s">
        <v>248</v>
      </c>
      <c r="C134" s="106"/>
      <c r="D134" s="107"/>
      <c r="E134" s="3"/>
      <c r="F134" s="106"/>
      <c r="G134" s="3"/>
      <c r="H134" s="3"/>
      <c r="I134" s="3"/>
      <c r="J134" s="3"/>
      <c r="K134" s="3"/>
      <c r="L134" s="3"/>
      <c r="M134" s="3"/>
      <c r="N134" s="3"/>
      <c r="O134" s="153">
        <v>0.75</v>
      </c>
      <c r="P134" s="3"/>
      <c r="Q134" s="3"/>
      <c r="R134" s="3"/>
      <c r="S134" s="3"/>
      <c r="T134" s="3"/>
      <c r="U134" s="3"/>
      <c r="V134" s="3"/>
      <c r="W134" s="3"/>
      <c r="X134" s="153">
        <v>0.75</v>
      </c>
      <c r="Y134" s="3"/>
      <c r="Z134" s="3"/>
      <c r="AA134" s="3"/>
      <c r="AB134" s="3"/>
      <c r="AC134" s="3"/>
    </row>
    <row r="135" spans="1:29" ht="45">
      <c r="A135" s="36">
        <f t="shared" si="8"/>
        <v>3.3099999999999987</v>
      </c>
      <c r="B135" s="47" t="s">
        <v>249</v>
      </c>
      <c r="C135" s="106"/>
      <c r="D135" s="107"/>
      <c r="E135" s="3"/>
      <c r="F135" s="106"/>
      <c r="G135" s="3"/>
      <c r="H135" s="3"/>
      <c r="I135" s="3"/>
      <c r="J135" s="3"/>
      <c r="K135" s="3"/>
      <c r="L135" s="3"/>
      <c r="M135" s="3"/>
      <c r="N135" s="3"/>
      <c r="O135" s="153">
        <v>0.75</v>
      </c>
      <c r="P135" s="3"/>
      <c r="Q135" s="3"/>
      <c r="R135" s="3"/>
      <c r="S135" s="3"/>
      <c r="T135" s="3"/>
      <c r="U135" s="3"/>
      <c r="V135" s="3"/>
      <c r="W135" s="3"/>
      <c r="X135" s="153">
        <v>0.75</v>
      </c>
      <c r="Y135" s="3"/>
      <c r="Z135" s="3"/>
      <c r="AA135" s="3"/>
      <c r="AB135" s="3"/>
      <c r="AC135" s="3"/>
    </row>
    <row r="136" spans="1:29" ht="45">
      <c r="A136" s="36">
        <f t="shared" si="8"/>
        <v>3.3199999999999985</v>
      </c>
      <c r="B136" s="47" t="s">
        <v>250</v>
      </c>
      <c r="C136" s="106"/>
      <c r="D136" s="107"/>
      <c r="E136" s="3"/>
      <c r="F136" s="106"/>
      <c r="G136" s="3"/>
      <c r="H136" s="3"/>
      <c r="I136" s="3"/>
      <c r="J136" s="3"/>
      <c r="K136" s="3"/>
      <c r="L136" s="3"/>
      <c r="M136" s="3"/>
      <c r="N136" s="3"/>
      <c r="O136" s="153">
        <v>0.2</v>
      </c>
      <c r="P136" s="3"/>
      <c r="Q136" s="3"/>
      <c r="R136" s="3"/>
      <c r="S136" s="3"/>
      <c r="T136" s="3"/>
      <c r="U136" s="3"/>
      <c r="V136" s="3"/>
      <c r="W136" s="3"/>
      <c r="X136" s="153">
        <v>0.2</v>
      </c>
      <c r="Y136" s="3"/>
      <c r="Z136" s="3"/>
      <c r="AA136" s="3"/>
      <c r="AB136" s="3"/>
      <c r="AC136" s="3"/>
    </row>
    <row r="137" spans="1:29" ht="45">
      <c r="A137" s="36">
        <f t="shared" si="8"/>
        <v>3.3299999999999983</v>
      </c>
      <c r="B137" s="47" t="s">
        <v>251</v>
      </c>
      <c r="C137" s="106"/>
      <c r="D137" s="107"/>
      <c r="E137" s="3"/>
      <c r="F137" s="106"/>
      <c r="G137" s="3"/>
      <c r="H137" s="3"/>
      <c r="I137" s="3"/>
      <c r="J137" s="3"/>
      <c r="K137" s="3"/>
      <c r="L137" s="3"/>
      <c r="M137" s="3"/>
      <c r="N137" s="3"/>
      <c r="O137" s="153">
        <v>0.2</v>
      </c>
      <c r="P137" s="3"/>
      <c r="Q137" s="3"/>
      <c r="R137" s="3"/>
      <c r="S137" s="3"/>
      <c r="T137" s="3"/>
      <c r="U137" s="3"/>
      <c r="V137" s="3"/>
      <c r="W137" s="3"/>
      <c r="X137" s="153">
        <v>0.2</v>
      </c>
      <c r="Y137" s="3"/>
      <c r="Z137" s="3"/>
      <c r="AA137" s="3"/>
      <c r="AB137" s="3"/>
      <c r="AC137" s="3"/>
    </row>
    <row r="138" spans="1:29" ht="45">
      <c r="A138" s="36">
        <f t="shared" si="8"/>
        <v>3.3399999999999981</v>
      </c>
      <c r="B138" s="47" t="s">
        <v>229</v>
      </c>
      <c r="C138" s="106"/>
      <c r="D138" s="107"/>
      <c r="E138" s="3"/>
      <c r="F138" s="106"/>
      <c r="G138" s="3"/>
      <c r="H138" s="3"/>
      <c r="I138" s="3"/>
      <c r="J138" s="3"/>
      <c r="K138" s="3"/>
      <c r="L138" s="3"/>
      <c r="M138" s="3"/>
      <c r="N138" s="3"/>
      <c r="O138" s="153"/>
      <c r="P138" s="3"/>
      <c r="Q138" s="3"/>
      <c r="R138" s="3"/>
      <c r="S138" s="3"/>
      <c r="T138" s="3"/>
      <c r="U138" s="3"/>
      <c r="V138" s="3"/>
      <c r="W138" s="3"/>
      <c r="X138" s="153"/>
      <c r="Y138" s="3"/>
      <c r="Z138" s="3"/>
      <c r="AA138" s="3"/>
      <c r="AB138" s="3"/>
      <c r="AC138" s="3"/>
    </row>
    <row r="139" spans="1:29" ht="45">
      <c r="A139" s="36">
        <v>3.35</v>
      </c>
      <c r="B139" s="47" t="s">
        <v>252</v>
      </c>
      <c r="C139" s="106"/>
      <c r="D139" s="107"/>
      <c r="E139" s="3"/>
      <c r="F139" s="106"/>
      <c r="G139" s="3"/>
      <c r="H139" s="3"/>
      <c r="I139" s="3"/>
      <c r="J139" s="3"/>
      <c r="K139" s="3"/>
      <c r="L139" s="3"/>
      <c r="M139" s="3"/>
      <c r="N139" s="3"/>
      <c r="O139" s="153">
        <v>0.5</v>
      </c>
      <c r="P139" s="3"/>
      <c r="Q139" s="3"/>
      <c r="R139" s="3"/>
      <c r="S139" s="3"/>
      <c r="T139" s="3"/>
      <c r="U139" s="3"/>
      <c r="V139" s="3"/>
      <c r="W139" s="3"/>
      <c r="X139" s="153">
        <v>0.5</v>
      </c>
      <c r="Y139" s="3"/>
      <c r="Z139" s="3"/>
      <c r="AA139" s="3"/>
      <c r="AB139" s="3"/>
      <c r="AC139" s="3"/>
    </row>
    <row r="140" spans="1:29" ht="67.5">
      <c r="A140" s="36">
        <v>3.36</v>
      </c>
      <c r="B140" s="47" t="s">
        <v>230</v>
      </c>
      <c r="C140" s="106"/>
      <c r="D140" s="107"/>
      <c r="E140" s="3"/>
      <c r="F140" s="106"/>
      <c r="G140" s="3"/>
      <c r="H140" s="3"/>
      <c r="I140" s="3"/>
      <c r="J140" s="3"/>
      <c r="K140" s="3"/>
      <c r="L140" s="3"/>
      <c r="M140" s="3"/>
      <c r="N140" s="3"/>
      <c r="O140" s="153">
        <v>0.2</v>
      </c>
      <c r="P140" s="3"/>
      <c r="Q140" s="3"/>
      <c r="R140" s="3"/>
      <c r="S140" s="3"/>
      <c r="T140" s="3"/>
      <c r="U140" s="3"/>
      <c r="V140" s="3"/>
      <c r="W140" s="3"/>
      <c r="X140" s="153">
        <v>0.2</v>
      </c>
      <c r="Y140" s="3"/>
      <c r="Z140" s="3"/>
      <c r="AA140" s="3"/>
      <c r="AB140" s="3"/>
      <c r="AC140" s="3"/>
    </row>
    <row r="141" spans="1:29" ht="22.5">
      <c r="A141" s="36"/>
      <c r="B141" s="61" t="s">
        <v>232</v>
      </c>
      <c r="C141" s="104"/>
      <c r="D141" s="105"/>
      <c r="E141" s="10"/>
      <c r="F141" s="104"/>
      <c r="G141" s="10"/>
      <c r="H141" s="10"/>
      <c r="I141" s="10"/>
      <c r="J141" s="10"/>
      <c r="K141" s="10"/>
      <c r="L141" s="10"/>
      <c r="M141" s="10"/>
      <c r="N141" s="10"/>
      <c r="O141" s="147"/>
      <c r="P141" s="10"/>
      <c r="Q141" s="10"/>
      <c r="R141" s="10"/>
      <c r="S141" s="10"/>
      <c r="T141" s="10"/>
      <c r="U141" s="10"/>
      <c r="V141" s="10"/>
      <c r="W141" s="10"/>
      <c r="X141" s="147"/>
      <c r="Y141" s="10"/>
      <c r="Z141" s="10"/>
      <c r="AA141" s="10"/>
      <c r="AB141" s="10"/>
      <c r="AC141" s="10"/>
    </row>
    <row r="142" spans="1:29" ht="45">
      <c r="A142" s="36"/>
      <c r="B142" s="37" t="s">
        <v>236</v>
      </c>
      <c r="C142" s="104"/>
      <c r="D142" s="105"/>
      <c r="E142" s="1"/>
      <c r="F142" s="104"/>
      <c r="G142" s="1"/>
      <c r="H142" s="1"/>
      <c r="I142" s="1"/>
      <c r="J142" s="1"/>
      <c r="K142" s="1"/>
      <c r="L142" s="1"/>
      <c r="M142" s="1"/>
      <c r="N142" s="1"/>
      <c r="O142" s="147"/>
      <c r="P142" s="1"/>
      <c r="Q142" s="1"/>
      <c r="R142" s="1"/>
      <c r="S142" s="1"/>
      <c r="T142" s="1"/>
      <c r="U142" s="1"/>
      <c r="V142" s="1"/>
      <c r="W142" s="1"/>
      <c r="X142" s="147"/>
      <c r="Y142" s="1"/>
      <c r="Z142" s="1"/>
      <c r="AA142" s="1"/>
      <c r="AB142" s="1"/>
      <c r="AC142" s="1"/>
    </row>
    <row r="143" spans="1:29" ht="22.5">
      <c r="A143" s="36"/>
      <c r="B143" s="52" t="s">
        <v>267</v>
      </c>
      <c r="C143" s="104"/>
      <c r="D143" s="105"/>
      <c r="E143" s="13"/>
      <c r="F143" s="104"/>
      <c r="G143" s="13"/>
      <c r="H143" s="13"/>
      <c r="I143" s="13"/>
      <c r="J143" s="13"/>
      <c r="K143" s="13"/>
      <c r="L143" s="13"/>
      <c r="M143" s="13"/>
      <c r="N143" s="13"/>
      <c r="O143" s="147"/>
      <c r="P143" s="13"/>
      <c r="Q143" s="13"/>
      <c r="R143" s="13"/>
      <c r="S143" s="13"/>
      <c r="T143" s="13"/>
      <c r="U143" s="13"/>
      <c r="V143" s="13"/>
      <c r="W143" s="13"/>
      <c r="X143" s="147"/>
      <c r="Y143" s="13"/>
      <c r="Z143" s="13"/>
      <c r="AA143" s="13"/>
      <c r="AB143" s="13"/>
      <c r="AC143" s="13"/>
    </row>
    <row r="144" spans="1:29" ht="22.5">
      <c r="A144" s="38">
        <v>4</v>
      </c>
      <c r="B144" s="37" t="s">
        <v>23</v>
      </c>
      <c r="C144" s="104"/>
      <c r="D144" s="105"/>
      <c r="E144" s="1"/>
      <c r="F144" s="104"/>
      <c r="G144" s="1"/>
      <c r="H144" s="1"/>
      <c r="I144" s="1"/>
      <c r="J144" s="1"/>
      <c r="K144" s="1"/>
      <c r="L144" s="1"/>
      <c r="M144" s="1"/>
      <c r="N144" s="1"/>
      <c r="O144" s="147"/>
      <c r="P144" s="1"/>
      <c r="Q144" s="1"/>
      <c r="R144" s="1"/>
      <c r="S144" s="1"/>
      <c r="T144" s="1"/>
      <c r="U144" s="1"/>
      <c r="V144" s="1"/>
      <c r="W144" s="1"/>
      <c r="X144" s="147"/>
      <c r="Y144" s="1"/>
      <c r="Z144" s="1"/>
      <c r="AA144" s="1"/>
      <c r="AB144" s="1"/>
      <c r="AC144" s="1"/>
    </row>
    <row r="145" spans="1:29" ht="22.5">
      <c r="A145" s="36">
        <v>4.01</v>
      </c>
      <c r="B145" s="40" t="s">
        <v>24</v>
      </c>
      <c r="C145" s="106"/>
      <c r="D145" s="107"/>
      <c r="E145" s="2"/>
      <c r="F145" s="106"/>
      <c r="G145" s="2"/>
      <c r="H145" s="2"/>
      <c r="I145" s="2"/>
      <c r="J145" s="2"/>
      <c r="K145" s="2"/>
      <c r="L145" s="2"/>
      <c r="M145" s="2"/>
      <c r="N145" s="2"/>
      <c r="O145" s="165">
        <v>0.03</v>
      </c>
      <c r="P145" s="2"/>
      <c r="Q145" s="2"/>
      <c r="R145" s="2"/>
      <c r="S145" s="2"/>
      <c r="T145" s="2"/>
      <c r="U145" s="2"/>
      <c r="V145" s="2"/>
      <c r="W145" s="2"/>
      <c r="X145" s="165">
        <v>0.03</v>
      </c>
      <c r="Y145" s="2"/>
      <c r="Z145" s="2"/>
      <c r="AA145" s="2"/>
      <c r="AB145" s="2"/>
      <c r="AC145" s="2"/>
    </row>
    <row r="146" spans="1:29" ht="67.5">
      <c r="A146" s="36">
        <v>4.0199999999999996</v>
      </c>
      <c r="B146" s="40" t="s">
        <v>25</v>
      </c>
      <c r="C146" s="106"/>
      <c r="D146" s="107"/>
      <c r="E146" s="2"/>
      <c r="F146" s="106"/>
      <c r="G146" s="2"/>
      <c r="H146" s="2"/>
      <c r="I146" s="2"/>
      <c r="J146" s="2"/>
      <c r="K146" s="2"/>
      <c r="L146" s="2"/>
      <c r="M146" s="2"/>
      <c r="N146" s="2"/>
      <c r="O146" s="165">
        <v>0.03</v>
      </c>
      <c r="P146" s="2"/>
      <c r="Q146" s="2"/>
      <c r="R146" s="2"/>
      <c r="S146" s="2"/>
      <c r="T146" s="2"/>
      <c r="U146" s="2"/>
      <c r="V146" s="2"/>
      <c r="W146" s="2"/>
      <c r="X146" s="165">
        <v>0.03</v>
      </c>
      <c r="Y146" s="2"/>
      <c r="Z146" s="2"/>
      <c r="AA146" s="2"/>
      <c r="AB146" s="2"/>
      <c r="AC146" s="2"/>
    </row>
    <row r="147" spans="1:29" ht="22.5">
      <c r="A147" s="36"/>
      <c r="B147" s="61" t="s">
        <v>16</v>
      </c>
      <c r="C147" s="104"/>
      <c r="D147" s="105"/>
      <c r="E147" s="10"/>
      <c r="F147" s="104"/>
      <c r="G147" s="10"/>
      <c r="H147" s="10"/>
      <c r="I147" s="10"/>
      <c r="J147" s="10"/>
      <c r="K147" s="10"/>
      <c r="L147" s="10"/>
      <c r="M147" s="10"/>
      <c r="N147" s="10"/>
      <c r="O147" s="147"/>
      <c r="P147" s="10"/>
      <c r="Q147" s="10"/>
      <c r="R147" s="10"/>
      <c r="S147" s="10"/>
      <c r="T147" s="10"/>
      <c r="U147" s="10"/>
      <c r="V147" s="10"/>
      <c r="W147" s="10"/>
      <c r="X147" s="147"/>
      <c r="Y147" s="10"/>
      <c r="Z147" s="10"/>
      <c r="AA147" s="10"/>
      <c r="AB147" s="10"/>
      <c r="AC147" s="10"/>
    </row>
    <row r="148" spans="1:29" ht="157.5">
      <c r="A148" s="62">
        <v>5</v>
      </c>
      <c r="B148" s="51" t="s">
        <v>306</v>
      </c>
      <c r="C148" s="134"/>
      <c r="D148" s="135"/>
      <c r="E148" s="24"/>
      <c r="F148" s="134"/>
      <c r="G148" s="24"/>
      <c r="H148" s="24"/>
      <c r="I148" s="24"/>
      <c r="J148" s="24"/>
      <c r="K148" s="24"/>
      <c r="L148" s="24"/>
      <c r="M148" s="24"/>
      <c r="N148" s="24"/>
      <c r="O148" s="166"/>
      <c r="P148" s="24"/>
      <c r="Q148" s="24"/>
      <c r="R148" s="24"/>
      <c r="S148" s="24"/>
      <c r="T148" s="24"/>
      <c r="U148" s="24"/>
      <c r="V148" s="24"/>
      <c r="W148" s="24"/>
      <c r="X148" s="166"/>
      <c r="Y148" s="24"/>
      <c r="Z148" s="24"/>
      <c r="AA148" s="24"/>
      <c r="AB148" s="24"/>
      <c r="AC148" s="24"/>
    </row>
    <row r="149" spans="1:29" ht="22.5">
      <c r="A149" s="62"/>
      <c r="B149" s="51" t="s">
        <v>36</v>
      </c>
      <c r="C149" s="134"/>
      <c r="D149" s="135"/>
      <c r="E149" s="24"/>
      <c r="F149" s="134"/>
      <c r="G149" s="24"/>
      <c r="H149" s="24"/>
      <c r="I149" s="24"/>
      <c r="J149" s="24"/>
      <c r="K149" s="24"/>
      <c r="L149" s="24"/>
      <c r="M149" s="24"/>
      <c r="N149" s="24"/>
      <c r="O149" s="166"/>
      <c r="P149" s="24"/>
      <c r="Q149" s="24"/>
      <c r="R149" s="24"/>
      <c r="S149" s="24"/>
      <c r="T149" s="24"/>
      <c r="U149" s="24"/>
      <c r="V149" s="24"/>
      <c r="W149" s="24"/>
      <c r="X149" s="166"/>
      <c r="Y149" s="24"/>
      <c r="Z149" s="24"/>
      <c r="AA149" s="24"/>
      <c r="AB149" s="24"/>
      <c r="AC149" s="24"/>
    </row>
    <row r="150" spans="1:29" ht="67.5">
      <c r="A150" s="38">
        <f>+A148+1</f>
        <v>6</v>
      </c>
      <c r="B150" s="37" t="s">
        <v>26</v>
      </c>
      <c r="C150" s="104"/>
      <c r="D150" s="105"/>
      <c r="E150" s="1"/>
      <c r="F150" s="104"/>
      <c r="G150" s="1"/>
      <c r="H150" s="1"/>
      <c r="I150" s="1"/>
      <c r="J150" s="1"/>
      <c r="K150" s="1"/>
      <c r="L150" s="1"/>
      <c r="M150" s="1"/>
      <c r="N150" s="1"/>
      <c r="O150" s="147"/>
      <c r="P150" s="1"/>
      <c r="Q150" s="1"/>
      <c r="R150" s="1"/>
      <c r="S150" s="1"/>
      <c r="T150" s="1"/>
      <c r="U150" s="1"/>
      <c r="V150" s="1"/>
      <c r="W150" s="1"/>
      <c r="X150" s="147"/>
      <c r="Y150" s="1"/>
      <c r="Z150" s="1"/>
      <c r="AA150" s="1"/>
      <c r="AB150" s="1"/>
      <c r="AC150" s="1"/>
    </row>
    <row r="151" spans="1:29" ht="22.5">
      <c r="A151" s="36">
        <v>6.01</v>
      </c>
      <c r="B151" s="52" t="s">
        <v>27</v>
      </c>
      <c r="C151" s="104"/>
      <c r="D151" s="105"/>
      <c r="E151" s="13"/>
      <c r="F151" s="104"/>
      <c r="G151" s="13"/>
      <c r="H151" s="13"/>
      <c r="I151" s="13"/>
      <c r="J151" s="13"/>
      <c r="K151" s="13"/>
      <c r="L151" s="13"/>
      <c r="M151" s="13"/>
      <c r="N151" s="13"/>
      <c r="O151" s="147"/>
      <c r="P151" s="13"/>
      <c r="Q151" s="13"/>
      <c r="R151" s="13"/>
      <c r="S151" s="13"/>
      <c r="T151" s="13"/>
      <c r="U151" s="13"/>
      <c r="V151" s="13"/>
      <c r="W151" s="13"/>
      <c r="X151" s="147"/>
      <c r="Y151" s="13"/>
      <c r="Z151" s="13"/>
      <c r="AA151" s="13"/>
      <c r="AB151" s="13"/>
      <c r="AC151" s="13"/>
    </row>
    <row r="152" spans="1:29" ht="22.5">
      <c r="A152" s="36"/>
      <c r="B152" s="40" t="s">
        <v>28</v>
      </c>
      <c r="C152" s="106"/>
      <c r="D152" s="107"/>
      <c r="E152" s="2"/>
      <c r="F152" s="106"/>
      <c r="G152" s="2"/>
      <c r="H152" s="2"/>
      <c r="I152" s="2"/>
      <c r="J152" s="2"/>
      <c r="K152" s="2"/>
      <c r="L152" s="2"/>
      <c r="M152" s="2"/>
      <c r="N152" s="2"/>
      <c r="O152" s="167">
        <v>0.2</v>
      </c>
      <c r="P152" s="2"/>
      <c r="Q152" s="2"/>
      <c r="R152" s="106"/>
      <c r="S152" s="107"/>
      <c r="T152" s="2"/>
      <c r="U152" s="2"/>
      <c r="V152" s="2"/>
      <c r="W152" s="2"/>
      <c r="X152" s="167">
        <v>0.2</v>
      </c>
      <c r="Y152" s="2"/>
      <c r="Z152" s="2"/>
      <c r="AA152" s="106"/>
      <c r="AB152" s="107"/>
      <c r="AC152" s="2"/>
    </row>
    <row r="153" spans="1:29" ht="22.5">
      <c r="A153" s="36"/>
      <c r="B153" s="40" t="s">
        <v>29</v>
      </c>
      <c r="C153" s="106"/>
      <c r="D153" s="107"/>
      <c r="E153" s="2"/>
      <c r="F153" s="106"/>
      <c r="G153" s="2"/>
      <c r="H153" s="2"/>
      <c r="I153" s="2"/>
      <c r="J153" s="2"/>
      <c r="K153" s="2"/>
      <c r="L153" s="2"/>
      <c r="M153" s="2"/>
      <c r="N153" s="2"/>
      <c r="O153" s="167">
        <f>0.2/12*9</f>
        <v>0.15</v>
      </c>
      <c r="P153" s="2"/>
      <c r="Q153" s="2"/>
      <c r="R153" s="2"/>
      <c r="S153" s="2"/>
      <c r="T153" s="2"/>
      <c r="U153" s="2"/>
      <c r="V153" s="2"/>
      <c r="W153" s="2"/>
      <c r="X153" s="167">
        <f>0.2/12*9</f>
        <v>0.15</v>
      </c>
      <c r="Y153" s="2"/>
      <c r="Z153" s="2"/>
      <c r="AA153" s="2"/>
      <c r="AB153" s="2"/>
      <c r="AC153" s="2"/>
    </row>
    <row r="154" spans="1:29" ht="22.5">
      <c r="A154" s="36"/>
      <c r="B154" s="40" t="s">
        <v>30</v>
      </c>
      <c r="C154" s="106"/>
      <c r="D154" s="107"/>
      <c r="E154" s="2"/>
      <c r="F154" s="106"/>
      <c r="G154" s="2"/>
      <c r="H154" s="2"/>
      <c r="I154" s="2"/>
      <c r="J154" s="2"/>
      <c r="K154" s="2"/>
      <c r="L154" s="2"/>
      <c r="M154" s="2"/>
      <c r="N154" s="2"/>
      <c r="O154" s="167">
        <f>0.2/12*6</f>
        <v>0.1</v>
      </c>
      <c r="P154" s="2"/>
      <c r="Q154" s="2"/>
      <c r="R154" s="2"/>
      <c r="S154" s="2"/>
      <c r="T154" s="2"/>
      <c r="U154" s="2"/>
      <c r="V154" s="2"/>
      <c r="W154" s="2"/>
      <c r="X154" s="167">
        <f>0.2/12*6</f>
        <v>0.1</v>
      </c>
      <c r="Y154" s="2"/>
      <c r="Z154" s="2"/>
      <c r="AA154" s="2"/>
      <c r="AB154" s="2"/>
      <c r="AC154" s="2"/>
    </row>
    <row r="155" spans="1:29" ht="22.5">
      <c r="A155" s="36"/>
      <c r="B155" s="40" t="s">
        <v>31</v>
      </c>
      <c r="C155" s="106"/>
      <c r="D155" s="107"/>
      <c r="E155" s="2"/>
      <c r="F155" s="106"/>
      <c r="G155" s="2"/>
      <c r="H155" s="2"/>
      <c r="I155" s="2"/>
      <c r="J155" s="2"/>
      <c r="K155" s="2"/>
      <c r="L155" s="2"/>
      <c r="M155" s="2"/>
      <c r="N155" s="2"/>
      <c r="O155" s="167">
        <f>0.2/12*3</f>
        <v>0.05</v>
      </c>
      <c r="P155" s="2"/>
      <c r="Q155" s="2"/>
      <c r="R155" s="2"/>
      <c r="S155" s="2"/>
      <c r="T155" s="2"/>
      <c r="U155" s="2"/>
      <c r="V155" s="2"/>
      <c r="W155" s="2"/>
      <c r="X155" s="167">
        <f>0.2/12*3</f>
        <v>0.05</v>
      </c>
      <c r="Y155" s="2"/>
      <c r="Z155" s="2"/>
      <c r="AA155" s="2"/>
      <c r="AB155" s="2"/>
      <c r="AC155" s="2"/>
    </row>
    <row r="156" spans="1:29" ht="22.5">
      <c r="A156" s="36"/>
      <c r="B156" s="61" t="s">
        <v>16</v>
      </c>
      <c r="C156" s="104"/>
      <c r="D156" s="105"/>
      <c r="E156" s="10"/>
      <c r="F156" s="104"/>
      <c r="G156" s="10"/>
      <c r="H156" s="10"/>
      <c r="I156" s="10"/>
      <c r="J156" s="10"/>
      <c r="K156" s="10"/>
      <c r="L156" s="10"/>
      <c r="M156" s="10"/>
      <c r="N156" s="10"/>
      <c r="O156" s="168"/>
      <c r="P156" s="10"/>
      <c r="Q156" s="10"/>
      <c r="R156" s="10"/>
      <c r="S156" s="10"/>
      <c r="T156" s="10"/>
      <c r="U156" s="10"/>
      <c r="V156" s="10"/>
      <c r="W156" s="10"/>
      <c r="X156" s="168"/>
      <c r="Y156" s="10"/>
      <c r="Z156" s="10"/>
      <c r="AA156" s="10"/>
      <c r="AB156" s="10"/>
      <c r="AC156" s="10"/>
    </row>
    <row r="157" spans="1:29" ht="45">
      <c r="A157" s="36">
        <f>+A151+0.01</f>
        <v>6.02</v>
      </c>
      <c r="B157" s="37" t="s">
        <v>32</v>
      </c>
      <c r="C157" s="104"/>
      <c r="D157" s="105"/>
      <c r="E157" s="1"/>
      <c r="F157" s="104"/>
      <c r="G157" s="1"/>
      <c r="H157" s="1"/>
      <c r="I157" s="1"/>
      <c r="J157" s="1"/>
      <c r="K157" s="1"/>
      <c r="L157" s="1"/>
      <c r="M157" s="1"/>
      <c r="N157" s="1"/>
      <c r="O157" s="168"/>
      <c r="P157" s="1"/>
      <c r="Q157" s="1"/>
      <c r="R157" s="1"/>
      <c r="S157" s="1"/>
      <c r="T157" s="1"/>
      <c r="U157" s="1"/>
      <c r="V157" s="1"/>
      <c r="W157" s="1"/>
      <c r="X157" s="168"/>
      <c r="Y157" s="1"/>
      <c r="Z157" s="1"/>
      <c r="AA157" s="1"/>
      <c r="AB157" s="1"/>
      <c r="AC157" s="1"/>
    </row>
    <row r="158" spans="1:29" ht="22.5">
      <c r="A158" s="36"/>
      <c r="B158" s="40" t="s">
        <v>28</v>
      </c>
      <c r="C158" s="106"/>
      <c r="D158" s="107"/>
      <c r="E158" s="2"/>
      <c r="F158" s="106"/>
      <c r="G158" s="2"/>
      <c r="H158" s="2"/>
      <c r="I158" s="2"/>
      <c r="J158" s="2"/>
      <c r="K158" s="2"/>
      <c r="L158" s="2"/>
      <c r="M158" s="2"/>
      <c r="N158" s="2"/>
      <c r="O158" s="167">
        <v>0.2</v>
      </c>
      <c r="P158" s="2"/>
      <c r="Q158" s="2"/>
      <c r="R158" s="2"/>
      <c r="S158" s="2"/>
      <c r="T158" s="2"/>
      <c r="U158" s="2"/>
      <c r="V158" s="2"/>
      <c r="W158" s="2"/>
      <c r="X158" s="167">
        <v>0.2</v>
      </c>
      <c r="Y158" s="2"/>
      <c r="Z158" s="2"/>
      <c r="AA158" s="2"/>
      <c r="AB158" s="2"/>
      <c r="AC158" s="2"/>
    </row>
    <row r="159" spans="1:29" ht="22.5">
      <c r="A159" s="36"/>
      <c r="B159" s="40" t="s">
        <v>29</v>
      </c>
      <c r="C159" s="106"/>
      <c r="D159" s="107"/>
      <c r="E159" s="2"/>
      <c r="F159" s="106"/>
      <c r="G159" s="2"/>
      <c r="H159" s="2"/>
      <c r="I159" s="2"/>
      <c r="J159" s="2"/>
      <c r="K159" s="2"/>
      <c r="L159" s="2"/>
      <c r="M159" s="2"/>
      <c r="N159" s="2"/>
      <c r="O159" s="167">
        <f>0.2/12*9</f>
        <v>0.15</v>
      </c>
      <c r="P159" s="2"/>
      <c r="Q159" s="2"/>
      <c r="R159" s="2"/>
      <c r="S159" s="2"/>
      <c r="T159" s="2"/>
      <c r="U159" s="2"/>
      <c r="V159" s="2"/>
      <c r="W159" s="2"/>
      <c r="X159" s="167">
        <f>0.2/12*9</f>
        <v>0.15</v>
      </c>
      <c r="Y159" s="2"/>
      <c r="Z159" s="2"/>
      <c r="AA159" s="2"/>
      <c r="AB159" s="2"/>
      <c r="AC159" s="2"/>
    </row>
    <row r="160" spans="1:29" ht="22.5">
      <c r="A160" s="36"/>
      <c r="B160" s="40" t="s">
        <v>30</v>
      </c>
      <c r="C160" s="106"/>
      <c r="D160" s="107"/>
      <c r="E160" s="2"/>
      <c r="F160" s="106"/>
      <c r="G160" s="2"/>
      <c r="H160" s="2"/>
      <c r="I160" s="2"/>
      <c r="J160" s="2"/>
      <c r="K160" s="2"/>
      <c r="L160" s="2"/>
      <c r="M160" s="2"/>
      <c r="N160" s="2"/>
      <c r="O160" s="167">
        <f>0.2/12*6</f>
        <v>0.1</v>
      </c>
      <c r="P160" s="2"/>
      <c r="Q160" s="2"/>
      <c r="R160" s="2"/>
      <c r="S160" s="2"/>
      <c r="T160" s="2"/>
      <c r="U160" s="2"/>
      <c r="V160" s="2"/>
      <c r="W160" s="2"/>
      <c r="X160" s="167">
        <f>0.2/12*6</f>
        <v>0.1</v>
      </c>
      <c r="Y160" s="2"/>
      <c r="Z160" s="2"/>
      <c r="AA160" s="2"/>
      <c r="AB160" s="2"/>
      <c r="AC160" s="2"/>
    </row>
    <row r="161" spans="1:29" ht="22.5">
      <c r="A161" s="36"/>
      <c r="B161" s="40" t="s">
        <v>31</v>
      </c>
      <c r="C161" s="106"/>
      <c r="D161" s="107"/>
      <c r="E161" s="2"/>
      <c r="F161" s="106"/>
      <c r="G161" s="2"/>
      <c r="H161" s="2"/>
      <c r="I161" s="2"/>
      <c r="J161" s="2"/>
      <c r="K161" s="2"/>
      <c r="L161" s="2"/>
      <c r="M161" s="2"/>
      <c r="N161" s="2"/>
      <c r="O161" s="167">
        <v>0.05</v>
      </c>
      <c r="P161" s="2"/>
      <c r="Q161" s="2"/>
      <c r="R161" s="2"/>
      <c r="S161" s="2"/>
      <c r="T161" s="2"/>
      <c r="U161" s="2"/>
      <c r="V161" s="2"/>
      <c r="W161" s="2"/>
      <c r="X161" s="167">
        <v>0.05</v>
      </c>
      <c r="Y161" s="2"/>
      <c r="Z161" s="2"/>
      <c r="AA161" s="2"/>
      <c r="AB161" s="2"/>
      <c r="AC161" s="2"/>
    </row>
    <row r="162" spans="1:29" ht="22.5">
      <c r="A162" s="36"/>
      <c r="B162" s="61" t="s">
        <v>16</v>
      </c>
      <c r="C162" s="104"/>
      <c r="D162" s="105"/>
      <c r="E162" s="10"/>
      <c r="F162" s="104"/>
      <c r="G162" s="10"/>
      <c r="H162" s="10"/>
      <c r="I162" s="10"/>
      <c r="J162" s="10"/>
      <c r="K162" s="10"/>
      <c r="L162" s="10"/>
      <c r="M162" s="10"/>
      <c r="N162" s="10"/>
      <c r="O162" s="168"/>
      <c r="P162" s="10"/>
      <c r="Q162" s="10"/>
      <c r="R162" s="10"/>
      <c r="S162" s="10"/>
      <c r="T162" s="10"/>
      <c r="U162" s="10"/>
      <c r="V162" s="10"/>
      <c r="W162" s="10"/>
      <c r="X162" s="168"/>
      <c r="Y162" s="10"/>
      <c r="Z162" s="10"/>
      <c r="AA162" s="10"/>
      <c r="AB162" s="10"/>
      <c r="AC162" s="10"/>
    </row>
    <row r="163" spans="1:29" ht="22.5">
      <c r="A163" s="36">
        <v>6.03</v>
      </c>
      <c r="B163" s="37" t="s">
        <v>33</v>
      </c>
      <c r="C163" s="104"/>
      <c r="D163" s="105"/>
      <c r="E163" s="1"/>
      <c r="F163" s="104"/>
      <c r="G163" s="1"/>
      <c r="H163" s="1"/>
      <c r="I163" s="1"/>
      <c r="J163" s="1"/>
      <c r="K163" s="1"/>
      <c r="L163" s="1"/>
      <c r="M163" s="1"/>
      <c r="N163" s="1"/>
      <c r="O163" s="168"/>
      <c r="P163" s="1"/>
      <c r="Q163" s="1"/>
      <c r="R163" s="1"/>
      <c r="S163" s="1"/>
      <c r="T163" s="1"/>
      <c r="U163" s="1"/>
      <c r="V163" s="1"/>
      <c r="W163" s="1"/>
      <c r="X163" s="168"/>
      <c r="Y163" s="1"/>
      <c r="Z163" s="1"/>
      <c r="AA163" s="1"/>
      <c r="AB163" s="1"/>
      <c r="AC163" s="1"/>
    </row>
    <row r="164" spans="1:29" ht="22.5">
      <c r="A164" s="36"/>
      <c r="B164" s="40" t="s">
        <v>344</v>
      </c>
      <c r="C164" s="106"/>
      <c r="D164" s="107"/>
      <c r="E164" s="2"/>
      <c r="F164" s="106"/>
      <c r="G164" s="2"/>
      <c r="H164" s="2"/>
      <c r="I164" s="2"/>
      <c r="J164" s="2"/>
      <c r="K164" s="2"/>
      <c r="L164" s="2"/>
      <c r="M164" s="2"/>
      <c r="N164" s="2"/>
      <c r="O164" s="165">
        <f>0.06/12*10</f>
        <v>0.05</v>
      </c>
      <c r="P164" s="200">
        <v>56</v>
      </c>
      <c r="Q164" s="201">
        <f>P164*O164</f>
        <v>2.8000000000000003</v>
      </c>
      <c r="R164" s="200">
        <f>P164</f>
        <v>56</v>
      </c>
      <c r="S164" s="201">
        <f>Q164</f>
        <v>2.8000000000000003</v>
      </c>
      <c r="T164" s="2"/>
      <c r="U164" s="2"/>
      <c r="V164" s="2"/>
      <c r="W164" s="2"/>
      <c r="X164" s="165">
        <f>0.06/12*10</f>
        <v>0.05</v>
      </c>
      <c r="Y164" s="200">
        <v>56</v>
      </c>
      <c r="Z164" s="201">
        <f>Y164*X164</f>
        <v>2.8000000000000003</v>
      </c>
      <c r="AA164" s="200">
        <f>Y164</f>
        <v>56</v>
      </c>
      <c r="AB164" s="201">
        <f>Z164</f>
        <v>2.8000000000000003</v>
      </c>
      <c r="AC164" s="2"/>
    </row>
    <row r="165" spans="1:29" ht="22.5">
      <c r="A165" s="36"/>
      <c r="B165" s="40" t="s">
        <v>29</v>
      </c>
      <c r="C165" s="200">
        <v>232</v>
      </c>
      <c r="D165" s="201">
        <v>11.6</v>
      </c>
      <c r="E165" s="200">
        <v>111</v>
      </c>
      <c r="F165" s="200">
        <v>5.55</v>
      </c>
      <c r="G165" s="534">
        <f>E165/C165</f>
        <v>0.47844827586206895</v>
      </c>
      <c r="H165" s="534">
        <f>F165/D165</f>
        <v>0.47844827586206895</v>
      </c>
      <c r="I165" s="200">
        <f>C165-E165</f>
        <v>121</v>
      </c>
      <c r="J165" s="201">
        <f>D165-F165</f>
        <v>6.05</v>
      </c>
      <c r="K165" s="200"/>
      <c r="L165" s="200"/>
      <c r="M165" s="2"/>
      <c r="N165" s="2"/>
      <c r="O165" s="165">
        <f>0.06/12*9</f>
        <v>4.4999999999999998E-2</v>
      </c>
      <c r="P165" s="200"/>
      <c r="Q165" s="201"/>
      <c r="R165" s="200"/>
      <c r="S165" s="200"/>
      <c r="T165" s="200"/>
      <c r="U165" s="200"/>
      <c r="V165" s="2"/>
      <c r="W165" s="2"/>
      <c r="X165" s="165">
        <f>0.06/12*9</f>
        <v>4.4999999999999998E-2</v>
      </c>
      <c r="Y165" s="200"/>
      <c r="Z165" s="201"/>
      <c r="AA165" s="200"/>
      <c r="AB165" s="200"/>
      <c r="AC165" s="2"/>
    </row>
    <row r="166" spans="1:29" ht="22.5">
      <c r="A166" s="36"/>
      <c r="B166" s="40" t="s">
        <v>30</v>
      </c>
      <c r="C166" s="200"/>
      <c r="D166" s="201"/>
      <c r="E166" s="200"/>
      <c r="F166" s="200"/>
      <c r="G166" s="200"/>
      <c r="H166" s="200"/>
      <c r="I166" s="200"/>
      <c r="J166" s="200"/>
      <c r="K166" s="200"/>
      <c r="L166" s="200"/>
      <c r="M166" s="2"/>
      <c r="N166" s="2"/>
      <c r="O166" s="165">
        <f>0.06/12*6</f>
        <v>0.03</v>
      </c>
      <c r="P166" s="200"/>
      <c r="Q166" s="200"/>
      <c r="R166" s="200"/>
      <c r="S166" s="200"/>
      <c r="T166" s="200"/>
      <c r="U166" s="200"/>
      <c r="V166" s="2"/>
      <c r="W166" s="2"/>
      <c r="X166" s="165">
        <f>0.06/12*6</f>
        <v>0.03</v>
      </c>
      <c r="Y166" s="200"/>
      <c r="Z166" s="200"/>
      <c r="AA166" s="200"/>
      <c r="AB166" s="200"/>
      <c r="AC166" s="2"/>
    </row>
    <row r="167" spans="1:29" ht="22.5">
      <c r="A167" s="36"/>
      <c r="B167" s="40" t="s">
        <v>31</v>
      </c>
      <c r="C167" s="200"/>
      <c r="D167" s="201"/>
      <c r="E167" s="200"/>
      <c r="F167" s="200"/>
      <c r="G167" s="200"/>
      <c r="H167" s="200"/>
      <c r="I167" s="200"/>
      <c r="J167" s="200"/>
      <c r="K167" s="200"/>
      <c r="L167" s="200"/>
      <c r="M167" s="2"/>
      <c r="N167" s="2"/>
      <c r="O167" s="165">
        <f>0.06/12*3</f>
        <v>1.4999999999999999E-2</v>
      </c>
      <c r="P167" s="200"/>
      <c r="Q167" s="200"/>
      <c r="R167" s="200"/>
      <c r="S167" s="200"/>
      <c r="T167" s="200"/>
      <c r="U167" s="200"/>
      <c r="V167" s="2"/>
      <c r="W167" s="2"/>
      <c r="X167" s="165">
        <f>0.06/12*3</f>
        <v>1.4999999999999999E-2</v>
      </c>
      <c r="Y167" s="200"/>
      <c r="Z167" s="200"/>
      <c r="AA167" s="200"/>
      <c r="AB167" s="200"/>
      <c r="AC167" s="2"/>
    </row>
    <row r="168" spans="1:29" ht="22.5">
      <c r="A168" s="36"/>
      <c r="B168" s="61" t="s">
        <v>16</v>
      </c>
      <c r="C168" s="10">
        <f>SUM(C164:C167)</f>
        <v>232</v>
      </c>
      <c r="D168" s="194">
        <f>SUM(D164:D167)</f>
        <v>11.6</v>
      </c>
      <c r="E168" s="10">
        <f>SUM(E164:E167)</f>
        <v>111</v>
      </c>
      <c r="F168" s="194">
        <f>SUM(F164:F167)</f>
        <v>5.55</v>
      </c>
      <c r="G168" s="535">
        <f>E168/C168</f>
        <v>0.47844827586206895</v>
      </c>
      <c r="H168" s="535">
        <f>F168/D168</f>
        <v>0.47844827586206895</v>
      </c>
      <c r="I168" s="10">
        <f>C168-E168</f>
        <v>121</v>
      </c>
      <c r="J168" s="194">
        <f>D168-F168</f>
        <v>6.05</v>
      </c>
      <c r="K168" s="10"/>
      <c r="L168" s="10"/>
      <c r="M168" s="10"/>
      <c r="N168" s="10"/>
      <c r="O168" s="168"/>
      <c r="P168" s="10">
        <f>SUM(P164:P167)</f>
        <v>56</v>
      </c>
      <c r="Q168" s="194">
        <f>SUM(Q164:Q167)</f>
        <v>2.8000000000000003</v>
      </c>
      <c r="R168" s="10">
        <f>P168</f>
        <v>56</v>
      </c>
      <c r="S168" s="194">
        <f>Q168</f>
        <v>2.8000000000000003</v>
      </c>
      <c r="T168" s="10"/>
      <c r="U168" s="10"/>
      <c r="V168" s="10"/>
      <c r="W168" s="10"/>
      <c r="X168" s="168"/>
      <c r="Y168" s="10">
        <f>SUM(Y164:Y167)</f>
        <v>56</v>
      </c>
      <c r="Z168" s="194">
        <f>SUM(Z164:Z167)</f>
        <v>2.8000000000000003</v>
      </c>
      <c r="AA168" s="10">
        <f>Y168</f>
        <v>56</v>
      </c>
      <c r="AB168" s="194">
        <f>Z168</f>
        <v>2.8000000000000003</v>
      </c>
      <c r="AC168" s="10"/>
    </row>
    <row r="169" spans="1:29" ht="67.5">
      <c r="A169" s="36">
        <v>6.04</v>
      </c>
      <c r="B169" s="37" t="s">
        <v>34</v>
      </c>
      <c r="C169" s="10"/>
      <c r="D169" s="194"/>
      <c r="E169" s="10"/>
      <c r="F169" s="10"/>
      <c r="G169" s="10"/>
      <c r="H169" s="10"/>
      <c r="I169" s="10"/>
      <c r="J169" s="10"/>
      <c r="K169" s="10"/>
      <c r="L169" s="10"/>
      <c r="M169" s="1"/>
      <c r="N169" s="1"/>
      <c r="O169" s="168"/>
      <c r="P169" s="10"/>
      <c r="Q169" s="10"/>
      <c r="R169" s="10"/>
      <c r="S169" s="10"/>
      <c r="T169" s="10"/>
      <c r="U169" s="10"/>
      <c r="V169" s="1"/>
      <c r="W169" s="1"/>
      <c r="X169" s="168"/>
      <c r="Y169" s="10"/>
      <c r="Z169" s="10"/>
      <c r="AA169" s="10"/>
      <c r="AB169" s="10"/>
      <c r="AC169" s="1"/>
    </row>
    <row r="170" spans="1:29" ht="22.5">
      <c r="A170" s="36"/>
      <c r="B170" s="40" t="s">
        <v>344</v>
      </c>
      <c r="C170" s="200"/>
      <c r="D170" s="201"/>
      <c r="E170" s="200"/>
      <c r="F170" s="200"/>
      <c r="G170" s="200"/>
      <c r="H170" s="200"/>
      <c r="I170" s="200"/>
      <c r="J170" s="200"/>
      <c r="K170" s="200"/>
      <c r="L170" s="200"/>
      <c r="M170" s="2"/>
      <c r="N170" s="2"/>
      <c r="O170" s="165">
        <f>0.06/12*10</f>
        <v>0.05</v>
      </c>
      <c r="P170" s="200">
        <v>111</v>
      </c>
      <c r="Q170" s="200">
        <f>P170*O170</f>
        <v>5.5500000000000007</v>
      </c>
      <c r="R170" s="200">
        <f>P170</f>
        <v>111</v>
      </c>
      <c r="S170" s="201">
        <f>Q170</f>
        <v>5.5500000000000007</v>
      </c>
      <c r="T170" s="200"/>
      <c r="U170" s="200"/>
      <c r="V170" s="2"/>
      <c r="W170" s="2"/>
      <c r="X170" s="165">
        <f>0.06/12*10</f>
        <v>0.05</v>
      </c>
      <c r="Y170" s="200">
        <v>111</v>
      </c>
      <c r="Z170" s="200">
        <f>Y170*X170</f>
        <v>5.5500000000000007</v>
      </c>
      <c r="AA170" s="200">
        <f>Y170</f>
        <v>111</v>
      </c>
      <c r="AB170" s="201">
        <f>Z170</f>
        <v>5.5500000000000007</v>
      </c>
      <c r="AC170" s="2"/>
    </row>
    <row r="171" spans="1:29" ht="22.5">
      <c r="A171" s="36"/>
      <c r="B171" s="40" t="s">
        <v>29</v>
      </c>
      <c r="C171" s="200">
        <v>121</v>
      </c>
      <c r="D171" s="201">
        <v>6.05</v>
      </c>
      <c r="E171" s="200">
        <v>16</v>
      </c>
      <c r="F171" s="201">
        <v>0.8</v>
      </c>
      <c r="G171" s="534">
        <f>E171/C171</f>
        <v>0.13223140495867769</v>
      </c>
      <c r="H171" s="534">
        <f>F171/D171</f>
        <v>0.13223140495867769</v>
      </c>
      <c r="I171" s="200">
        <f>C171-E171</f>
        <v>105</v>
      </c>
      <c r="J171" s="201">
        <f>D171-F171</f>
        <v>5.25</v>
      </c>
      <c r="K171" s="200"/>
      <c r="L171" s="200"/>
      <c r="M171" s="2"/>
      <c r="N171" s="2"/>
      <c r="O171" s="165">
        <f>0.06/12*9</f>
        <v>4.4999999999999998E-2</v>
      </c>
      <c r="P171" s="200"/>
      <c r="Q171" s="200"/>
      <c r="R171" s="200"/>
      <c r="S171" s="200"/>
      <c r="T171" s="200"/>
      <c r="U171" s="200"/>
      <c r="V171" s="2"/>
      <c r="W171" s="2"/>
      <c r="X171" s="165">
        <f>0.06/12*9</f>
        <v>4.4999999999999998E-2</v>
      </c>
      <c r="Y171" s="200"/>
      <c r="Z171" s="200"/>
      <c r="AA171" s="200"/>
      <c r="AB171" s="200"/>
      <c r="AC171" s="2"/>
    </row>
    <row r="172" spans="1:29" ht="22.5">
      <c r="A172" s="36"/>
      <c r="B172" s="40" t="s">
        <v>30</v>
      </c>
      <c r="C172" s="200"/>
      <c r="D172" s="201"/>
      <c r="E172" s="200"/>
      <c r="F172" s="200"/>
      <c r="G172" s="200"/>
      <c r="H172" s="200"/>
      <c r="I172" s="200"/>
      <c r="J172" s="200"/>
      <c r="K172" s="200"/>
      <c r="L172" s="200"/>
      <c r="M172" s="2"/>
      <c r="N172" s="2"/>
      <c r="O172" s="165">
        <f>0.06/12*6</f>
        <v>0.03</v>
      </c>
      <c r="P172" s="200"/>
      <c r="Q172" s="200"/>
      <c r="R172" s="200"/>
      <c r="S172" s="200"/>
      <c r="T172" s="200"/>
      <c r="U172" s="200"/>
      <c r="V172" s="2"/>
      <c r="W172" s="2"/>
      <c r="X172" s="165">
        <f>0.06/12*6</f>
        <v>0.03</v>
      </c>
      <c r="Y172" s="200"/>
      <c r="Z172" s="200"/>
      <c r="AA172" s="200"/>
      <c r="AB172" s="200"/>
      <c r="AC172" s="2"/>
    </row>
    <row r="173" spans="1:29" ht="22.5">
      <c r="A173" s="36"/>
      <c r="B173" s="40" t="s">
        <v>31</v>
      </c>
      <c r="C173" s="200"/>
      <c r="D173" s="201"/>
      <c r="E173" s="200"/>
      <c r="F173" s="200"/>
      <c r="G173" s="200"/>
      <c r="H173" s="200"/>
      <c r="I173" s="200"/>
      <c r="J173" s="200"/>
      <c r="K173" s="200"/>
      <c r="L173" s="200"/>
      <c r="M173" s="2"/>
      <c r="N173" s="2"/>
      <c r="O173" s="165">
        <f>0.06/12*3</f>
        <v>1.4999999999999999E-2</v>
      </c>
      <c r="P173" s="200"/>
      <c r="Q173" s="200"/>
      <c r="R173" s="200"/>
      <c r="S173" s="200"/>
      <c r="T173" s="200"/>
      <c r="U173" s="200"/>
      <c r="V173" s="2"/>
      <c r="W173" s="2"/>
      <c r="X173" s="165">
        <f>0.06/12*3</f>
        <v>1.4999999999999999E-2</v>
      </c>
      <c r="Y173" s="200"/>
      <c r="Z173" s="200"/>
      <c r="AA173" s="200"/>
      <c r="AB173" s="200"/>
      <c r="AC173" s="2"/>
    </row>
    <row r="174" spans="1:29" ht="22.5">
      <c r="A174" s="36"/>
      <c r="B174" s="61" t="s">
        <v>16</v>
      </c>
      <c r="C174" s="10">
        <f>SUM(C170:C173)</f>
        <v>121</v>
      </c>
      <c r="D174" s="194">
        <f>SUM(D170:D173)</f>
        <v>6.05</v>
      </c>
      <c r="E174" s="10">
        <f>SUM(E171:E173)</f>
        <v>16</v>
      </c>
      <c r="F174" s="194">
        <f>SUM(F171:F173)</f>
        <v>0.8</v>
      </c>
      <c r="G174" s="535">
        <f>E174/C174</f>
        <v>0.13223140495867769</v>
      </c>
      <c r="H174" s="535">
        <f>F174/D174</f>
        <v>0.13223140495867769</v>
      </c>
      <c r="I174" s="10">
        <f>C174-E174</f>
        <v>105</v>
      </c>
      <c r="J174" s="194">
        <f>D174-F174</f>
        <v>5.25</v>
      </c>
      <c r="K174" s="10"/>
      <c r="L174" s="10"/>
      <c r="M174" s="10"/>
      <c r="N174" s="10"/>
      <c r="O174" s="168"/>
      <c r="P174" s="10">
        <f>SUM(P170:P173)</f>
        <v>111</v>
      </c>
      <c r="Q174" s="194">
        <f>SUM(Q170:Q173)</f>
        <v>5.5500000000000007</v>
      </c>
      <c r="R174" s="10">
        <f>P174</f>
        <v>111</v>
      </c>
      <c r="S174" s="194">
        <f>Q174</f>
        <v>5.5500000000000007</v>
      </c>
      <c r="T174" s="10"/>
      <c r="U174" s="10"/>
      <c r="V174" s="10"/>
      <c r="W174" s="10"/>
      <c r="X174" s="168"/>
      <c r="Y174" s="10">
        <f>SUM(Y170:Y173)</f>
        <v>111</v>
      </c>
      <c r="Z174" s="194">
        <f>SUM(Z170:Z173)</f>
        <v>5.5500000000000007</v>
      </c>
      <c r="AA174" s="10">
        <f>Y174</f>
        <v>111</v>
      </c>
      <c r="AB174" s="194">
        <f>Z174</f>
        <v>5.5500000000000007</v>
      </c>
      <c r="AC174" s="10"/>
    </row>
    <row r="175" spans="1:29" ht="22.5">
      <c r="A175" s="36">
        <v>6.05</v>
      </c>
      <c r="B175" s="37" t="s">
        <v>35</v>
      </c>
      <c r="C175" s="10"/>
      <c r="D175" s="194"/>
      <c r="E175" s="10"/>
      <c r="F175" s="10"/>
      <c r="G175" s="10"/>
      <c r="H175" s="10"/>
      <c r="I175" s="10"/>
      <c r="J175" s="10"/>
      <c r="K175" s="10"/>
      <c r="L175" s="10"/>
      <c r="M175" s="1"/>
      <c r="N175" s="1"/>
      <c r="O175" s="168"/>
      <c r="P175" s="10"/>
      <c r="Q175" s="10"/>
      <c r="R175" s="10"/>
      <c r="S175" s="10"/>
      <c r="T175" s="10"/>
      <c r="U175" s="10"/>
      <c r="V175" s="1"/>
      <c r="W175" s="1"/>
      <c r="X175" s="168"/>
      <c r="Y175" s="10"/>
      <c r="Z175" s="10"/>
      <c r="AA175" s="10"/>
      <c r="AB175" s="10"/>
      <c r="AC175" s="1"/>
    </row>
    <row r="176" spans="1:29" ht="22.5">
      <c r="A176" s="36"/>
      <c r="B176" s="40" t="s">
        <v>28</v>
      </c>
      <c r="C176" s="200"/>
      <c r="D176" s="201"/>
      <c r="E176" s="200"/>
      <c r="F176" s="200"/>
      <c r="G176" s="200"/>
      <c r="H176" s="200"/>
      <c r="I176" s="200"/>
      <c r="J176" s="200"/>
      <c r="K176" s="200"/>
      <c r="L176" s="200"/>
      <c r="M176" s="2"/>
      <c r="N176" s="2"/>
      <c r="O176" s="165">
        <f>0.06/12*10</f>
        <v>0.05</v>
      </c>
      <c r="P176" s="200"/>
      <c r="Q176" s="201">
        <f>P176*O176</f>
        <v>0</v>
      </c>
      <c r="R176" s="200">
        <f>P176</f>
        <v>0</v>
      </c>
      <c r="S176" s="201">
        <f>Q176</f>
        <v>0</v>
      </c>
      <c r="T176" s="200"/>
      <c r="U176" s="200"/>
      <c r="V176" s="2"/>
      <c r="W176" s="2"/>
      <c r="X176" s="165">
        <f>0.06/12*10</f>
        <v>0.05</v>
      </c>
      <c r="Y176" s="200"/>
      <c r="Z176" s="201">
        <f>Y176*X176</f>
        <v>0</v>
      </c>
      <c r="AA176" s="200">
        <f>Y176</f>
        <v>0</v>
      </c>
      <c r="AB176" s="201">
        <f>Z176</f>
        <v>0</v>
      </c>
      <c r="AC176" s="2"/>
    </row>
    <row r="177" spans="1:29" ht="22.5">
      <c r="A177" s="36"/>
      <c r="B177" s="40" t="s">
        <v>29</v>
      </c>
      <c r="C177" s="200">
        <v>23</v>
      </c>
      <c r="D177" s="201">
        <v>1.1499999999999999</v>
      </c>
      <c r="E177" s="200">
        <v>22</v>
      </c>
      <c r="F177" s="200">
        <v>0.88</v>
      </c>
      <c r="G177" s="534">
        <f>E177/C177</f>
        <v>0.95652173913043481</v>
      </c>
      <c r="H177" s="534">
        <f>F177/D177</f>
        <v>0.76521739130434785</v>
      </c>
      <c r="I177" s="200">
        <f>C177-E177</f>
        <v>1</v>
      </c>
      <c r="J177" s="201">
        <f>D177-F177</f>
        <v>0.26999999999999991</v>
      </c>
      <c r="K177" s="200"/>
      <c r="L177" s="200"/>
      <c r="M177" s="2"/>
      <c r="N177" s="2"/>
      <c r="O177" s="165">
        <f>0.06/12*9</f>
        <v>4.4999999999999998E-2</v>
      </c>
      <c r="P177" s="200"/>
      <c r="Q177" s="201"/>
      <c r="R177" s="200"/>
      <c r="S177" s="200"/>
      <c r="T177" s="200"/>
      <c r="U177" s="200"/>
      <c r="V177" s="2"/>
      <c r="W177" s="2"/>
      <c r="X177" s="165">
        <f>0.06/12*9</f>
        <v>4.4999999999999998E-2</v>
      </c>
      <c r="Y177" s="200"/>
      <c r="Z177" s="201"/>
      <c r="AA177" s="200"/>
      <c r="AB177" s="200"/>
      <c r="AC177" s="2"/>
    </row>
    <row r="178" spans="1:29" ht="22.5">
      <c r="A178" s="36"/>
      <c r="B178" s="40" t="s">
        <v>30</v>
      </c>
      <c r="C178" s="200"/>
      <c r="D178" s="201"/>
      <c r="E178" s="200"/>
      <c r="F178" s="200"/>
      <c r="G178" s="200"/>
      <c r="H178" s="200"/>
      <c r="I178" s="200"/>
      <c r="J178" s="200"/>
      <c r="K178" s="200"/>
      <c r="L178" s="200"/>
      <c r="M178" s="2"/>
      <c r="N178" s="2"/>
      <c r="O178" s="165">
        <f>0.06/12*6</f>
        <v>0.03</v>
      </c>
      <c r="P178" s="200"/>
      <c r="Q178" s="200"/>
      <c r="R178" s="200"/>
      <c r="S178" s="200"/>
      <c r="T178" s="200"/>
      <c r="U178" s="200"/>
      <c r="V178" s="2"/>
      <c r="W178" s="2"/>
      <c r="X178" s="165">
        <f>0.06/12*6</f>
        <v>0.03</v>
      </c>
      <c r="Y178" s="200"/>
      <c r="Z178" s="200"/>
      <c r="AA178" s="200"/>
      <c r="AB178" s="200"/>
      <c r="AC178" s="2"/>
    </row>
    <row r="179" spans="1:29" ht="22.5">
      <c r="A179" s="36"/>
      <c r="B179" s="40" t="s">
        <v>31</v>
      </c>
      <c r="C179" s="200"/>
      <c r="D179" s="201"/>
      <c r="E179" s="200"/>
      <c r="F179" s="200"/>
      <c r="G179" s="200"/>
      <c r="H179" s="200"/>
      <c r="I179" s="200"/>
      <c r="J179" s="200"/>
      <c r="K179" s="200"/>
      <c r="L179" s="200"/>
      <c r="M179" s="2"/>
      <c r="N179" s="2"/>
      <c r="O179" s="165">
        <f>0.06/12*3</f>
        <v>1.4999999999999999E-2</v>
      </c>
      <c r="P179" s="200"/>
      <c r="Q179" s="200"/>
      <c r="R179" s="200"/>
      <c r="S179" s="200"/>
      <c r="T179" s="200"/>
      <c r="U179" s="200"/>
      <c r="V179" s="2"/>
      <c r="W179" s="2"/>
      <c r="X179" s="165">
        <f>0.06/12*3</f>
        <v>1.4999999999999999E-2</v>
      </c>
      <c r="Y179" s="200"/>
      <c r="Z179" s="200"/>
      <c r="AA179" s="200"/>
      <c r="AB179" s="200"/>
      <c r="AC179" s="2"/>
    </row>
    <row r="180" spans="1:29" ht="22.5">
      <c r="A180" s="36"/>
      <c r="B180" s="61" t="s">
        <v>36</v>
      </c>
      <c r="C180" s="10">
        <f>SUM(C176:C179)</f>
        <v>23</v>
      </c>
      <c r="D180" s="194">
        <f>SUM(D176:D179)</f>
        <v>1.1499999999999999</v>
      </c>
      <c r="E180" s="10">
        <f>SUM(E177:E179)</f>
        <v>22</v>
      </c>
      <c r="F180" s="194">
        <f>SUM(F177:F179)</f>
        <v>0.88</v>
      </c>
      <c r="G180" s="535">
        <f>E180/C180</f>
        <v>0.95652173913043481</v>
      </c>
      <c r="H180" s="535">
        <f>F180/D180</f>
        <v>0.76521739130434785</v>
      </c>
      <c r="I180" s="10">
        <f>C180-E180</f>
        <v>1</v>
      </c>
      <c r="J180" s="194">
        <f>D180-F180</f>
        <v>0.26999999999999991</v>
      </c>
      <c r="K180" s="10"/>
      <c r="L180" s="10"/>
      <c r="M180" s="10"/>
      <c r="N180" s="10"/>
      <c r="O180" s="168"/>
      <c r="P180" s="10">
        <f>SUM(P176:P179)</f>
        <v>0</v>
      </c>
      <c r="Q180" s="194">
        <f>SUM(Q176:Q179)</f>
        <v>0</v>
      </c>
      <c r="R180" s="10">
        <f>P180</f>
        <v>0</v>
      </c>
      <c r="S180" s="194">
        <f>Q180</f>
        <v>0</v>
      </c>
      <c r="T180" s="10"/>
      <c r="U180" s="10"/>
      <c r="V180" s="10"/>
      <c r="W180" s="10"/>
      <c r="X180" s="168"/>
      <c r="Y180" s="10">
        <f>SUM(Y176:Y179)</f>
        <v>0</v>
      </c>
      <c r="Z180" s="194">
        <f>SUM(Z176:Z179)</f>
        <v>0</v>
      </c>
      <c r="AA180" s="10">
        <f>Y180</f>
        <v>0</v>
      </c>
      <c r="AB180" s="194">
        <f>Z180</f>
        <v>0</v>
      </c>
      <c r="AC180" s="10"/>
    </row>
    <row r="181" spans="1:29" ht="45">
      <c r="A181" s="36">
        <v>6.06</v>
      </c>
      <c r="B181" s="37" t="s">
        <v>37</v>
      </c>
      <c r="C181" s="10"/>
      <c r="D181" s="194"/>
      <c r="E181" s="10"/>
      <c r="F181" s="10"/>
      <c r="G181" s="10"/>
      <c r="H181" s="10"/>
      <c r="I181" s="10"/>
      <c r="J181" s="10"/>
      <c r="K181" s="10"/>
      <c r="L181" s="10"/>
      <c r="M181" s="1"/>
      <c r="N181" s="1"/>
      <c r="O181" s="168"/>
      <c r="P181" s="10"/>
      <c r="Q181" s="10"/>
      <c r="R181" s="10"/>
      <c r="S181" s="10"/>
      <c r="T181" s="10"/>
      <c r="U181" s="10"/>
      <c r="V181" s="1"/>
      <c r="W181" s="1"/>
      <c r="X181" s="168"/>
      <c r="Y181" s="10"/>
      <c r="Z181" s="10"/>
      <c r="AA181" s="10"/>
      <c r="AB181" s="10"/>
      <c r="AC181" s="1"/>
    </row>
    <row r="182" spans="1:29" ht="22.5">
      <c r="A182" s="36"/>
      <c r="B182" s="40" t="s">
        <v>28</v>
      </c>
      <c r="C182" s="200"/>
      <c r="D182" s="201"/>
      <c r="E182" s="200"/>
      <c r="F182" s="200"/>
      <c r="G182" s="200"/>
      <c r="H182" s="200"/>
      <c r="I182" s="200"/>
      <c r="J182" s="200"/>
      <c r="K182" s="200"/>
      <c r="L182" s="200"/>
      <c r="M182" s="2"/>
      <c r="N182" s="2"/>
      <c r="O182" s="167">
        <v>0.2</v>
      </c>
      <c r="P182" s="200"/>
      <c r="Q182" s="200"/>
      <c r="R182" s="200"/>
      <c r="S182" s="200"/>
      <c r="T182" s="200"/>
      <c r="U182" s="200"/>
      <c r="V182" s="2"/>
      <c r="W182" s="2"/>
      <c r="X182" s="167">
        <v>0.2</v>
      </c>
      <c r="Y182" s="200"/>
      <c r="Z182" s="200"/>
      <c r="AA182" s="200"/>
      <c r="AB182" s="200"/>
      <c r="AC182" s="2"/>
    </row>
    <row r="183" spans="1:29" ht="22.5">
      <c r="A183" s="36"/>
      <c r="B183" s="40" t="s">
        <v>29</v>
      </c>
      <c r="C183" s="200"/>
      <c r="D183" s="201"/>
      <c r="E183" s="200"/>
      <c r="F183" s="200"/>
      <c r="G183" s="200"/>
      <c r="H183" s="200"/>
      <c r="I183" s="200"/>
      <c r="J183" s="200"/>
      <c r="K183" s="200"/>
      <c r="L183" s="200"/>
      <c r="M183" s="2"/>
      <c r="N183" s="2"/>
      <c r="O183" s="167">
        <f>0.2/12*9</f>
        <v>0.15</v>
      </c>
      <c r="P183" s="200"/>
      <c r="Q183" s="200"/>
      <c r="R183" s="200"/>
      <c r="S183" s="200"/>
      <c r="T183" s="200"/>
      <c r="U183" s="200"/>
      <c r="V183" s="2"/>
      <c r="W183" s="2"/>
      <c r="X183" s="167">
        <f>0.2/12*9</f>
        <v>0.15</v>
      </c>
      <c r="Y183" s="200"/>
      <c r="Z183" s="200"/>
      <c r="AA183" s="200"/>
      <c r="AB183" s="200"/>
      <c r="AC183" s="2"/>
    </row>
    <row r="184" spans="1:29" ht="22.5">
      <c r="A184" s="36"/>
      <c r="B184" s="40" t="s">
        <v>30</v>
      </c>
      <c r="C184" s="200"/>
      <c r="D184" s="201"/>
      <c r="E184" s="200"/>
      <c r="F184" s="200"/>
      <c r="G184" s="200"/>
      <c r="H184" s="200"/>
      <c r="I184" s="200"/>
      <c r="J184" s="200"/>
      <c r="K184" s="200"/>
      <c r="L184" s="200"/>
      <c r="M184" s="2"/>
      <c r="N184" s="2"/>
      <c r="O184" s="167">
        <f>0.2/12*6</f>
        <v>0.1</v>
      </c>
      <c r="P184" s="200"/>
      <c r="Q184" s="200"/>
      <c r="R184" s="200"/>
      <c r="S184" s="200"/>
      <c r="T184" s="200"/>
      <c r="U184" s="200"/>
      <c r="V184" s="2"/>
      <c r="W184" s="2"/>
      <c r="X184" s="167">
        <f>0.2/12*6</f>
        <v>0.1</v>
      </c>
      <c r="Y184" s="200"/>
      <c r="Z184" s="200"/>
      <c r="AA184" s="200"/>
      <c r="AB184" s="200"/>
      <c r="AC184" s="2"/>
    </row>
    <row r="185" spans="1:29" ht="22.5">
      <c r="A185" s="36"/>
      <c r="B185" s="40" t="s">
        <v>31</v>
      </c>
      <c r="C185" s="200"/>
      <c r="D185" s="201"/>
      <c r="E185" s="200"/>
      <c r="F185" s="200"/>
      <c r="G185" s="200"/>
      <c r="H185" s="200"/>
      <c r="I185" s="200"/>
      <c r="J185" s="200"/>
      <c r="K185" s="200"/>
      <c r="L185" s="200"/>
      <c r="M185" s="2"/>
      <c r="N185" s="2"/>
      <c r="O185" s="167">
        <f>0.2/12*3</f>
        <v>0.05</v>
      </c>
      <c r="P185" s="200"/>
      <c r="Q185" s="200"/>
      <c r="R185" s="200"/>
      <c r="S185" s="200"/>
      <c r="T185" s="200"/>
      <c r="U185" s="200"/>
      <c r="V185" s="2"/>
      <c r="W185" s="2"/>
      <c r="X185" s="167">
        <f>0.2/12*3</f>
        <v>0.05</v>
      </c>
      <c r="Y185" s="200"/>
      <c r="Z185" s="200"/>
      <c r="AA185" s="200"/>
      <c r="AB185" s="200"/>
      <c r="AC185" s="2"/>
    </row>
    <row r="186" spans="1:29" ht="22.5">
      <c r="A186" s="36"/>
      <c r="B186" s="61" t="s">
        <v>36</v>
      </c>
      <c r="C186" s="10"/>
      <c r="D186" s="194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47"/>
      <c r="P186" s="10"/>
      <c r="Q186" s="10"/>
      <c r="R186" s="10"/>
      <c r="S186" s="10"/>
      <c r="T186" s="10"/>
      <c r="U186" s="10"/>
      <c r="V186" s="10"/>
      <c r="W186" s="10"/>
      <c r="X186" s="147"/>
      <c r="Y186" s="10"/>
      <c r="Z186" s="10"/>
      <c r="AA186" s="10"/>
      <c r="AB186" s="10"/>
      <c r="AC186" s="10"/>
    </row>
    <row r="187" spans="1:29" s="29" customFormat="1" ht="45">
      <c r="A187" s="36">
        <v>6.07</v>
      </c>
      <c r="B187" s="37" t="s">
        <v>238</v>
      </c>
      <c r="C187" s="10"/>
      <c r="D187" s="194"/>
      <c r="E187" s="10"/>
      <c r="F187" s="10"/>
      <c r="G187" s="10"/>
      <c r="H187" s="10"/>
      <c r="I187" s="10"/>
      <c r="J187" s="10"/>
      <c r="K187" s="10"/>
      <c r="L187" s="10"/>
      <c r="M187" s="1"/>
      <c r="N187" s="1"/>
      <c r="O187" s="147"/>
      <c r="P187" s="10"/>
      <c r="Q187" s="10"/>
      <c r="R187" s="10"/>
      <c r="S187" s="10"/>
      <c r="T187" s="10"/>
      <c r="U187" s="10"/>
      <c r="V187" s="1"/>
      <c r="W187" s="1"/>
      <c r="X187" s="147"/>
      <c r="Y187" s="10"/>
      <c r="Z187" s="10"/>
      <c r="AA187" s="10"/>
      <c r="AB187" s="10"/>
      <c r="AC187" s="1"/>
    </row>
    <row r="188" spans="1:29" s="29" customFormat="1" ht="22.5">
      <c r="A188" s="36"/>
      <c r="B188" s="40" t="s">
        <v>28</v>
      </c>
      <c r="C188" s="200"/>
      <c r="D188" s="201"/>
      <c r="E188" s="200"/>
      <c r="F188" s="200"/>
      <c r="G188" s="200"/>
      <c r="H188" s="200"/>
      <c r="I188" s="200"/>
      <c r="J188" s="200"/>
      <c r="K188" s="200"/>
      <c r="L188" s="200"/>
      <c r="M188" s="2"/>
      <c r="N188" s="2"/>
      <c r="O188" s="165">
        <f>0.06</f>
        <v>0.06</v>
      </c>
      <c r="P188" s="200"/>
      <c r="Q188" s="200"/>
      <c r="R188" s="200"/>
      <c r="S188" s="200"/>
      <c r="T188" s="200"/>
      <c r="U188" s="200"/>
      <c r="V188" s="2"/>
      <c r="W188" s="2"/>
      <c r="X188" s="165">
        <f>0.06</f>
        <v>0.06</v>
      </c>
      <c r="Y188" s="200"/>
      <c r="Z188" s="200"/>
      <c r="AA188" s="200"/>
      <c r="AB188" s="200"/>
      <c r="AC188" s="2"/>
    </row>
    <row r="189" spans="1:29" s="29" customFormat="1" ht="22.5">
      <c r="A189" s="36"/>
      <c r="B189" s="40" t="s">
        <v>29</v>
      </c>
      <c r="C189" s="200"/>
      <c r="D189" s="201"/>
      <c r="E189" s="200"/>
      <c r="F189" s="200"/>
      <c r="G189" s="200"/>
      <c r="H189" s="200"/>
      <c r="I189" s="200"/>
      <c r="J189" s="200"/>
      <c r="K189" s="200"/>
      <c r="L189" s="200"/>
      <c r="M189" s="2"/>
      <c r="N189" s="2"/>
      <c r="O189" s="165">
        <f>0.06/12*9</f>
        <v>4.4999999999999998E-2</v>
      </c>
      <c r="P189" s="200"/>
      <c r="Q189" s="200"/>
      <c r="R189" s="200"/>
      <c r="S189" s="200"/>
      <c r="T189" s="200"/>
      <c r="U189" s="200"/>
      <c r="V189" s="2"/>
      <c r="W189" s="2"/>
      <c r="X189" s="165">
        <f>0.06/12*9</f>
        <v>4.4999999999999998E-2</v>
      </c>
      <c r="Y189" s="200"/>
      <c r="Z189" s="200"/>
      <c r="AA189" s="200"/>
      <c r="AB189" s="200"/>
      <c r="AC189" s="2"/>
    </row>
    <row r="190" spans="1:29" s="29" customFormat="1" ht="22.5">
      <c r="A190" s="36"/>
      <c r="B190" s="40" t="s">
        <v>30</v>
      </c>
      <c r="C190" s="200"/>
      <c r="D190" s="201"/>
      <c r="E190" s="200"/>
      <c r="F190" s="200"/>
      <c r="G190" s="200"/>
      <c r="H190" s="200"/>
      <c r="I190" s="200"/>
      <c r="J190" s="200"/>
      <c r="K190" s="200"/>
      <c r="L190" s="200"/>
      <c r="M190" s="2"/>
      <c r="N190" s="2"/>
      <c r="O190" s="165">
        <f>0.06/12*6</f>
        <v>0.03</v>
      </c>
      <c r="P190" s="200"/>
      <c r="Q190" s="200"/>
      <c r="R190" s="200"/>
      <c r="S190" s="200"/>
      <c r="T190" s="200"/>
      <c r="U190" s="200"/>
      <c r="V190" s="2"/>
      <c r="W190" s="2"/>
      <c r="X190" s="165">
        <f>0.06/12*6</f>
        <v>0.03</v>
      </c>
      <c r="Y190" s="200"/>
      <c r="Z190" s="200"/>
      <c r="AA190" s="200"/>
      <c r="AB190" s="200"/>
      <c r="AC190" s="2"/>
    </row>
    <row r="191" spans="1:29" s="29" customFormat="1" ht="22.5">
      <c r="A191" s="36"/>
      <c r="B191" s="40" t="s">
        <v>31</v>
      </c>
      <c r="C191" s="200"/>
      <c r="D191" s="201"/>
      <c r="E191" s="200"/>
      <c r="F191" s="200"/>
      <c r="G191" s="200"/>
      <c r="H191" s="200"/>
      <c r="I191" s="200"/>
      <c r="J191" s="200"/>
      <c r="K191" s="200"/>
      <c r="L191" s="200"/>
      <c r="M191" s="2"/>
      <c r="N191" s="2"/>
      <c r="O191" s="165">
        <f>0.06/12*3</f>
        <v>1.4999999999999999E-2</v>
      </c>
      <c r="P191" s="200"/>
      <c r="Q191" s="200"/>
      <c r="R191" s="200"/>
      <c r="S191" s="200"/>
      <c r="T191" s="200"/>
      <c r="U191" s="200"/>
      <c r="V191" s="2"/>
      <c r="W191" s="2"/>
      <c r="X191" s="165">
        <f>0.06/12*3</f>
        <v>1.4999999999999999E-2</v>
      </c>
      <c r="Y191" s="200"/>
      <c r="Z191" s="200"/>
      <c r="AA191" s="200"/>
      <c r="AB191" s="200"/>
      <c r="AC191" s="2"/>
    </row>
    <row r="192" spans="1:29" ht="22.5">
      <c r="A192" s="36"/>
      <c r="B192" s="61" t="s">
        <v>36</v>
      </c>
      <c r="C192" s="10"/>
      <c r="D192" s="194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47"/>
      <c r="P192" s="10"/>
      <c r="Q192" s="10"/>
      <c r="R192" s="10"/>
      <c r="S192" s="10"/>
      <c r="T192" s="10"/>
      <c r="U192" s="10"/>
      <c r="V192" s="10"/>
      <c r="W192" s="10"/>
      <c r="X192" s="147"/>
      <c r="Y192" s="10"/>
      <c r="Z192" s="10"/>
      <c r="AA192" s="10"/>
      <c r="AB192" s="10"/>
      <c r="AC192" s="10"/>
    </row>
    <row r="193" spans="1:263" s="142" customFormat="1" ht="22.5">
      <c r="A193" s="53"/>
      <c r="B193" s="61" t="s">
        <v>38</v>
      </c>
      <c r="C193" s="10">
        <f>C156+C162+C168+C174+C180+C186+C192</f>
        <v>376</v>
      </c>
      <c r="D193" s="194">
        <f>D156+D162+D168+D174+D180+D186+D192</f>
        <v>18.799999999999997</v>
      </c>
      <c r="E193" s="10">
        <f>E156+E162+E168+E174+E180+E186+E192</f>
        <v>149</v>
      </c>
      <c r="F193" s="194">
        <f>F156+F162+F168+F174+F180+F186+F192</f>
        <v>7.2299999999999995</v>
      </c>
      <c r="G193" s="194">
        <f>E193*100/C193</f>
        <v>39.627659574468083</v>
      </c>
      <c r="H193" s="194">
        <f>F193*100/D193</f>
        <v>38.457446808510646</v>
      </c>
      <c r="I193" s="10">
        <f>C193-E193</f>
        <v>227</v>
      </c>
      <c r="J193" s="194">
        <f>D193-F193</f>
        <v>11.569999999999997</v>
      </c>
      <c r="K193" s="10"/>
      <c r="L193" s="10"/>
      <c r="M193" s="10"/>
      <c r="N193" s="10"/>
      <c r="O193" s="147"/>
      <c r="P193" s="10">
        <f>P156+P162+P168+P174+P180+P186+P192</f>
        <v>167</v>
      </c>
      <c r="Q193" s="194">
        <f>Q156+Q162+Q168+Q174+Q180+Q186+Q192</f>
        <v>8.3500000000000014</v>
      </c>
      <c r="R193" s="10">
        <f>R156+R162+R168+R174+R180+R186+R192</f>
        <v>167</v>
      </c>
      <c r="S193" s="194">
        <f>S156+S162+S168+S174+S180+S186+S192</f>
        <v>8.3500000000000014</v>
      </c>
      <c r="T193" s="10"/>
      <c r="U193" s="10"/>
      <c r="V193" s="10"/>
      <c r="W193" s="10"/>
      <c r="X193" s="147"/>
      <c r="Y193" s="10">
        <f>Y156+Y162+Y168+Y174+Y180+Y186+Y192</f>
        <v>167</v>
      </c>
      <c r="Z193" s="194">
        <f>Z156+Z162+Z168+Z174+Z180+Z186+Z192</f>
        <v>8.3500000000000014</v>
      </c>
      <c r="AA193" s="10">
        <f>AA156+AA162+AA168+AA174+AA180+AA186+AA192</f>
        <v>167</v>
      </c>
      <c r="AB193" s="194">
        <f>AB156+AB162+AB168+AB174+AB180+AB186+AB192</f>
        <v>8.3500000000000014</v>
      </c>
      <c r="AC193" s="10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  <c r="CI193" s="143"/>
      <c r="CJ193" s="143"/>
      <c r="CK193" s="143"/>
      <c r="CL193" s="143"/>
      <c r="CM193" s="143"/>
      <c r="CN193" s="143"/>
      <c r="CO193" s="143"/>
      <c r="CP193" s="143"/>
      <c r="CQ193" s="143"/>
      <c r="CR193" s="143"/>
      <c r="CS193" s="143"/>
      <c r="CT193" s="143"/>
      <c r="CU193" s="143"/>
      <c r="CV193" s="143"/>
      <c r="CW193" s="143"/>
      <c r="CX193" s="143"/>
      <c r="CY193" s="143"/>
      <c r="CZ193" s="143"/>
      <c r="DA193" s="143"/>
      <c r="DB193" s="143"/>
      <c r="DC193" s="143"/>
      <c r="DD193" s="143"/>
      <c r="DE193" s="143"/>
      <c r="DF193" s="143"/>
      <c r="DG193" s="143"/>
      <c r="DH193" s="143"/>
      <c r="DI193" s="143"/>
      <c r="DJ193" s="143"/>
      <c r="DK193" s="143"/>
      <c r="DL193" s="143"/>
      <c r="DM193" s="143"/>
      <c r="DN193" s="143"/>
      <c r="DO193" s="143"/>
      <c r="DP193" s="143"/>
      <c r="DQ193" s="143"/>
      <c r="DR193" s="143"/>
      <c r="DS193" s="143"/>
      <c r="DT193" s="143"/>
      <c r="DU193" s="143"/>
      <c r="DV193" s="143"/>
      <c r="DW193" s="143"/>
      <c r="DX193" s="143"/>
      <c r="DY193" s="143"/>
      <c r="DZ193" s="143"/>
      <c r="EA193" s="143"/>
      <c r="EB193" s="143"/>
      <c r="EC193" s="143"/>
      <c r="ED193" s="143"/>
      <c r="EE193" s="143"/>
      <c r="EF193" s="143"/>
      <c r="EG193" s="143"/>
      <c r="EH193" s="143"/>
      <c r="EI193" s="143"/>
      <c r="EJ193" s="143"/>
      <c r="EK193" s="143"/>
      <c r="EL193" s="143"/>
      <c r="EM193" s="143"/>
      <c r="EN193" s="143"/>
      <c r="EO193" s="143"/>
      <c r="EP193" s="143"/>
      <c r="EQ193" s="143"/>
      <c r="ER193" s="143"/>
      <c r="ES193" s="143"/>
      <c r="ET193" s="143"/>
      <c r="EU193" s="143"/>
      <c r="EV193" s="143"/>
      <c r="EW193" s="143"/>
      <c r="EX193" s="143"/>
      <c r="EY193" s="143"/>
      <c r="EZ193" s="143"/>
      <c r="FA193" s="143"/>
      <c r="FB193" s="143"/>
      <c r="FC193" s="143"/>
      <c r="FD193" s="143"/>
      <c r="FE193" s="143"/>
      <c r="FF193" s="143"/>
      <c r="FG193" s="143"/>
      <c r="FH193" s="143"/>
      <c r="FI193" s="143"/>
      <c r="FJ193" s="143"/>
      <c r="FK193" s="143"/>
      <c r="FL193" s="143"/>
      <c r="FM193" s="143"/>
      <c r="FN193" s="143"/>
      <c r="FO193" s="143"/>
      <c r="FP193" s="143"/>
      <c r="FQ193" s="143"/>
      <c r="FR193" s="143"/>
      <c r="FS193" s="143"/>
      <c r="FT193" s="143"/>
      <c r="FU193" s="143"/>
      <c r="FV193" s="143"/>
      <c r="FW193" s="143"/>
      <c r="FX193" s="143"/>
      <c r="FY193" s="143"/>
      <c r="FZ193" s="143"/>
      <c r="GA193" s="143"/>
      <c r="GB193" s="143"/>
      <c r="GC193" s="143"/>
      <c r="GD193" s="143"/>
      <c r="GE193" s="143"/>
      <c r="GF193" s="143"/>
      <c r="GG193" s="143"/>
      <c r="GH193" s="143"/>
      <c r="GI193" s="143"/>
      <c r="GJ193" s="143"/>
      <c r="GK193" s="143"/>
      <c r="GL193" s="143"/>
      <c r="GM193" s="143"/>
      <c r="GN193" s="143"/>
      <c r="GO193" s="143"/>
      <c r="GP193" s="143"/>
      <c r="GQ193" s="143"/>
      <c r="GR193" s="143"/>
      <c r="GS193" s="143"/>
      <c r="GT193" s="143"/>
      <c r="GU193" s="143"/>
      <c r="GV193" s="143"/>
      <c r="GW193" s="143"/>
      <c r="GX193" s="143"/>
      <c r="GY193" s="143"/>
      <c r="GZ193" s="143"/>
      <c r="HA193" s="143"/>
      <c r="HB193" s="143"/>
      <c r="HC193" s="143"/>
      <c r="HD193" s="143"/>
      <c r="HE193" s="143"/>
      <c r="HF193" s="143"/>
      <c r="HG193" s="143"/>
      <c r="HH193" s="143"/>
      <c r="HI193" s="143"/>
      <c r="HJ193" s="143"/>
      <c r="HK193" s="143"/>
      <c r="HL193" s="143"/>
      <c r="HM193" s="143"/>
      <c r="HN193" s="143"/>
      <c r="HO193" s="143"/>
      <c r="HP193" s="143"/>
      <c r="HQ193" s="143"/>
      <c r="HR193" s="143"/>
      <c r="HS193" s="143"/>
      <c r="HT193" s="143"/>
      <c r="HU193" s="143"/>
      <c r="HV193" s="143"/>
      <c r="HW193" s="143"/>
      <c r="HX193" s="143"/>
      <c r="HY193" s="143"/>
      <c r="HZ193" s="143"/>
      <c r="IA193" s="143"/>
      <c r="IB193" s="143"/>
      <c r="IC193" s="143"/>
      <c r="ID193" s="143"/>
      <c r="IE193" s="143"/>
      <c r="IF193" s="143"/>
      <c r="IG193" s="143"/>
      <c r="IH193" s="143"/>
      <c r="II193" s="143"/>
      <c r="IJ193" s="143"/>
      <c r="IK193" s="143"/>
      <c r="IL193" s="143"/>
      <c r="IM193" s="143"/>
      <c r="IN193" s="143"/>
      <c r="IO193" s="143"/>
      <c r="IP193" s="143"/>
      <c r="IQ193" s="143"/>
      <c r="IR193" s="143"/>
      <c r="IS193" s="143"/>
      <c r="IT193" s="143"/>
      <c r="IU193" s="143"/>
      <c r="IV193" s="143"/>
      <c r="IW193" s="143"/>
      <c r="IX193" s="143"/>
      <c r="IY193" s="143"/>
      <c r="IZ193" s="143"/>
      <c r="JA193" s="143"/>
      <c r="JB193" s="143"/>
      <c r="JC193" s="143"/>
    </row>
    <row r="194" spans="1:263" ht="22.5">
      <c r="A194" s="53" t="s">
        <v>39</v>
      </c>
      <c r="B194" s="37" t="s">
        <v>40</v>
      </c>
      <c r="C194" s="10"/>
      <c r="D194" s="194"/>
      <c r="E194" s="10"/>
      <c r="F194" s="10"/>
      <c r="G194" s="10"/>
      <c r="H194" s="10"/>
      <c r="I194" s="10"/>
      <c r="J194" s="10"/>
      <c r="K194" s="10"/>
      <c r="L194" s="10"/>
      <c r="M194" s="1"/>
      <c r="N194" s="1"/>
      <c r="O194" s="147"/>
      <c r="P194" s="10"/>
      <c r="Q194" s="10"/>
      <c r="R194" s="10"/>
      <c r="S194" s="10"/>
      <c r="T194" s="10"/>
      <c r="U194" s="10"/>
      <c r="V194" s="1"/>
      <c r="W194" s="1"/>
      <c r="X194" s="147"/>
      <c r="Y194" s="10"/>
      <c r="Z194" s="10"/>
      <c r="AA194" s="10"/>
      <c r="AB194" s="10"/>
      <c r="AC194" s="1"/>
    </row>
    <row r="195" spans="1:263" ht="22.5">
      <c r="A195" s="38">
        <v>7</v>
      </c>
      <c r="B195" s="37" t="s">
        <v>253</v>
      </c>
      <c r="C195" s="10"/>
      <c r="D195" s="194"/>
      <c r="E195" s="10"/>
      <c r="F195" s="10"/>
      <c r="G195" s="10"/>
      <c r="H195" s="10"/>
      <c r="I195" s="10"/>
      <c r="J195" s="10"/>
      <c r="K195" s="10"/>
      <c r="L195" s="10"/>
      <c r="M195" s="1"/>
      <c r="N195" s="1"/>
      <c r="O195" s="147"/>
      <c r="P195" s="10"/>
      <c r="Q195" s="10"/>
      <c r="R195" s="10"/>
      <c r="S195" s="10"/>
      <c r="T195" s="10"/>
      <c r="U195" s="10"/>
      <c r="V195" s="1"/>
      <c r="W195" s="1"/>
      <c r="X195" s="147"/>
      <c r="Y195" s="10"/>
      <c r="Z195" s="10"/>
      <c r="AA195" s="10"/>
      <c r="AB195" s="10"/>
      <c r="AC195" s="1"/>
    </row>
    <row r="196" spans="1:263" ht="22.5">
      <c r="A196" s="36">
        <v>7.01</v>
      </c>
      <c r="B196" s="40" t="s">
        <v>254</v>
      </c>
      <c r="C196" s="200"/>
      <c r="D196" s="201"/>
      <c r="E196" s="200"/>
      <c r="F196" s="200"/>
      <c r="G196" s="200"/>
      <c r="H196" s="200"/>
      <c r="I196" s="200"/>
      <c r="J196" s="200"/>
      <c r="K196" s="200"/>
      <c r="L196" s="200"/>
      <c r="M196" s="2"/>
      <c r="N196" s="2"/>
      <c r="O196" s="148"/>
      <c r="P196" s="200"/>
      <c r="Q196" s="200"/>
      <c r="R196" s="200"/>
      <c r="S196" s="200"/>
      <c r="T196" s="200"/>
      <c r="U196" s="200"/>
      <c r="V196" s="2"/>
      <c r="W196" s="2"/>
      <c r="X196" s="148"/>
      <c r="Y196" s="200"/>
      <c r="Z196" s="200"/>
      <c r="AA196" s="200"/>
      <c r="AB196" s="200"/>
      <c r="AC196" s="2"/>
    </row>
    <row r="197" spans="1:263" s="87" customFormat="1" ht="22.5">
      <c r="A197" s="50"/>
      <c r="B197" s="63" t="s">
        <v>41</v>
      </c>
      <c r="C197" s="202">
        <v>13338</v>
      </c>
      <c r="D197" s="203">
        <v>20.007000000000001</v>
      </c>
      <c r="E197" s="202">
        <v>13338</v>
      </c>
      <c r="F197" s="202">
        <v>20.010000000000002</v>
      </c>
      <c r="G197" s="534">
        <f>E197/C197</f>
        <v>1</v>
      </c>
      <c r="H197" s="534">
        <f>F197/D197</f>
        <v>1.0001499475183686</v>
      </c>
      <c r="I197" s="202">
        <f t="shared" ref="I197:I198" si="9">C197-E197</f>
        <v>0</v>
      </c>
      <c r="J197" s="226">
        <f>D197-F197</f>
        <v>-3.0000000000001137E-3</v>
      </c>
      <c r="K197" s="202"/>
      <c r="L197" s="202"/>
      <c r="M197" s="25"/>
      <c r="N197" s="25"/>
      <c r="O197" s="169">
        <v>1.5E-3</v>
      </c>
      <c r="P197" s="202">
        <v>13562</v>
      </c>
      <c r="Q197" s="203">
        <f>P197*O197</f>
        <v>20.343</v>
      </c>
      <c r="R197" s="202">
        <f t="shared" ref="R197:R204" si="10">P197</f>
        <v>13562</v>
      </c>
      <c r="S197" s="203">
        <f t="shared" ref="S197:S204" si="11">Q197</f>
        <v>20.343</v>
      </c>
      <c r="T197" s="202"/>
      <c r="U197" s="202"/>
      <c r="V197" s="25"/>
      <c r="W197" s="25"/>
      <c r="X197" s="169">
        <v>1.5E-3</v>
      </c>
      <c r="Y197" s="202">
        <v>13562</v>
      </c>
      <c r="Z197" s="203">
        <f>Y197*X197</f>
        <v>20.343</v>
      </c>
      <c r="AA197" s="202">
        <f t="shared" ref="AA197:AA198" si="12">Y197</f>
        <v>13562</v>
      </c>
      <c r="AB197" s="203">
        <f t="shared" ref="AB197:AB198" si="13">Z197</f>
        <v>20.343</v>
      </c>
      <c r="AC197" s="25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  <c r="IX197" s="29"/>
      <c r="IY197" s="29"/>
      <c r="IZ197" s="29"/>
      <c r="JA197" s="29"/>
      <c r="JB197" s="29"/>
      <c r="JC197" s="29"/>
    </row>
    <row r="198" spans="1:263" s="87" customFormat="1" ht="22.5">
      <c r="A198" s="50"/>
      <c r="B198" s="63" t="s">
        <v>314</v>
      </c>
      <c r="C198" s="202">
        <v>1</v>
      </c>
      <c r="D198" s="204">
        <v>1.5E-3</v>
      </c>
      <c r="E198" s="202">
        <v>1</v>
      </c>
      <c r="F198" s="204">
        <v>1.5E-3</v>
      </c>
      <c r="G198" s="534">
        <f>E198/C198</f>
        <v>1</v>
      </c>
      <c r="H198" s="534">
        <f>F198/D198</f>
        <v>1</v>
      </c>
      <c r="I198" s="202">
        <f t="shared" si="9"/>
        <v>0</v>
      </c>
      <c r="J198" s="202">
        <f t="shared" ref="J198" si="14">D198-F198</f>
        <v>0</v>
      </c>
      <c r="K198" s="202"/>
      <c r="L198" s="202"/>
      <c r="M198" s="25"/>
      <c r="N198" s="25"/>
      <c r="O198" s="169">
        <v>1.5E-3</v>
      </c>
      <c r="P198" s="202">
        <v>1</v>
      </c>
      <c r="Q198" s="202">
        <f>P198*O198</f>
        <v>1.5E-3</v>
      </c>
      <c r="R198" s="202">
        <f t="shared" si="10"/>
        <v>1</v>
      </c>
      <c r="S198" s="204">
        <f t="shared" si="11"/>
        <v>1.5E-3</v>
      </c>
      <c r="T198" s="202"/>
      <c r="U198" s="202"/>
      <c r="V198" s="25"/>
      <c r="W198" s="25"/>
      <c r="X198" s="169">
        <v>1.5E-3</v>
      </c>
      <c r="Y198" s="202">
        <v>1</v>
      </c>
      <c r="Z198" s="202">
        <f>Y198*X198</f>
        <v>1.5E-3</v>
      </c>
      <c r="AA198" s="202">
        <f t="shared" si="12"/>
        <v>1</v>
      </c>
      <c r="AB198" s="204">
        <f t="shared" si="13"/>
        <v>1.5E-3</v>
      </c>
      <c r="AC198" s="25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</row>
    <row r="199" spans="1:263" s="87" customFormat="1" ht="46.5" customHeight="1">
      <c r="A199" s="50"/>
      <c r="B199" s="63" t="s">
        <v>315</v>
      </c>
      <c r="C199" s="202"/>
      <c r="D199" s="203"/>
      <c r="E199" s="202"/>
      <c r="F199" s="202"/>
      <c r="G199" s="202"/>
      <c r="H199" s="202"/>
      <c r="I199" s="202"/>
      <c r="J199" s="202"/>
      <c r="K199" s="202"/>
      <c r="L199" s="202"/>
      <c r="M199" s="25"/>
      <c r="N199" s="25"/>
      <c r="O199" s="169"/>
      <c r="P199" s="202"/>
      <c r="Q199" s="202"/>
      <c r="R199" s="202"/>
      <c r="S199" s="202"/>
      <c r="T199" s="202"/>
      <c r="U199" s="202"/>
      <c r="V199" s="25"/>
      <c r="W199" s="25"/>
      <c r="X199" s="169"/>
      <c r="Y199" s="202"/>
      <c r="Z199" s="202"/>
      <c r="AA199" s="202"/>
      <c r="AB199" s="202"/>
      <c r="AC199" s="25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  <c r="IW199" s="29"/>
      <c r="IX199" s="29"/>
      <c r="IY199" s="29"/>
      <c r="IZ199" s="29"/>
      <c r="JA199" s="29"/>
      <c r="JB199" s="29"/>
      <c r="JC199" s="29"/>
    </row>
    <row r="200" spans="1:263" s="87" customFormat="1" ht="22.5">
      <c r="A200" s="50"/>
      <c r="B200" s="63" t="s">
        <v>316</v>
      </c>
      <c r="C200" s="202">
        <v>24977</v>
      </c>
      <c r="D200" s="203">
        <v>37.465000000000003</v>
      </c>
      <c r="E200" s="202">
        <v>24977</v>
      </c>
      <c r="F200" s="203">
        <v>37.465000000000003</v>
      </c>
      <c r="G200" s="534">
        <f>E200/C200</f>
        <v>1</v>
      </c>
      <c r="H200" s="534">
        <f>F200/D200</f>
        <v>1</v>
      </c>
      <c r="I200" s="202">
        <f t="shared" ref="I200:I201" si="15">C200-E200</f>
        <v>0</v>
      </c>
      <c r="J200" s="226">
        <f>D200-F200</f>
        <v>0</v>
      </c>
      <c r="K200" s="202"/>
      <c r="L200" s="202"/>
      <c r="M200" s="25"/>
      <c r="N200" s="25"/>
      <c r="O200" s="169">
        <v>1.5E-3</v>
      </c>
      <c r="P200" s="202">
        <v>25388</v>
      </c>
      <c r="Q200" s="203">
        <f>P200*O200</f>
        <v>38.082000000000001</v>
      </c>
      <c r="R200" s="202">
        <f t="shared" si="10"/>
        <v>25388</v>
      </c>
      <c r="S200" s="203">
        <f t="shared" si="11"/>
        <v>38.082000000000001</v>
      </c>
      <c r="T200" s="202"/>
      <c r="U200" s="202"/>
      <c r="V200" s="25"/>
      <c r="W200" s="25"/>
      <c r="X200" s="169">
        <v>1.5E-3</v>
      </c>
      <c r="Y200" s="202">
        <v>25388</v>
      </c>
      <c r="Z200" s="203">
        <f>Y200*X200</f>
        <v>38.082000000000001</v>
      </c>
      <c r="AA200" s="202">
        <f t="shared" ref="AA200:AA201" si="16">Y200</f>
        <v>25388</v>
      </c>
      <c r="AB200" s="203">
        <f t="shared" ref="AB200:AB201" si="17">Z200</f>
        <v>38.082000000000001</v>
      </c>
      <c r="AC200" s="25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  <c r="IW200" s="29"/>
      <c r="IX200" s="29"/>
      <c r="IY200" s="29"/>
      <c r="IZ200" s="29"/>
      <c r="JA200" s="29"/>
      <c r="JB200" s="29"/>
      <c r="JC200" s="29"/>
    </row>
    <row r="201" spans="1:263" s="87" customFormat="1" ht="22.5">
      <c r="A201" s="50"/>
      <c r="B201" s="63" t="s">
        <v>324</v>
      </c>
      <c r="C201" s="202">
        <v>2</v>
      </c>
      <c r="D201" s="227">
        <v>3.0000000000000001E-3</v>
      </c>
      <c r="E201" s="202">
        <v>2</v>
      </c>
      <c r="F201" s="227">
        <v>3.0000000000000001E-3</v>
      </c>
      <c r="G201" s="534">
        <f>E201/C201</f>
        <v>1</v>
      </c>
      <c r="H201" s="534">
        <f>F201/D201</f>
        <v>1</v>
      </c>
      <c r="I201" s="202">
        <f t="shared" si="15"/>
        <v>0</v>
      </c>
      <c r="J201" s="202">
        <f t="shared" ref="J201" si="18">D201-F201</f>
        <v>0</v>
      </c>
      <c r="K201" s="202"/>
      <c r="L201" s="202"/>
      <c r="M201" s="25"/>
      <c r="N201" s="25"/>
      <c r="O201" s="169">
        <v>1.5E-3</v>
      </c>
      <c r="P201" s="202">
        <v>2</v>
      </c>
      <c r="Q201" s="202">
        <f>P201*O201</f>
        <v>3.0000000000000001E-3</v>
      </c>
      <c r="R201" s="202">
        <f t="shared" si="10"/>
        <v>2</v>
      </c>
      <c r="S201" s="202">
        <f t="shared" si="11"/>
        <v>3.0000000000000001E-3</v>
      </c>
      <c r="T201" s="202"/>
      <c r="U201" s="202"/>
      <c r="V201" s="25"/>
      <c r="W201" s="25"/>
      <c r="X201" s="169">
        <v>1.5E-3</v>
      </c>
      <c r="Y201" s="202">
        <v>2</v>
      </c>
      <c r="Z201" s="202">
        <f>Y201*X201</f>
        <v>3.0000000000000001E-3</v>
      </c>
      <c r="AA201" s="202">
        <f t="shared" si="16"/>
        <v>2</v>
      </c>
      <c r="AB201" s="202">
        <f t="shared" si="17"/>
        <v>3.0000000000000001E-3</v>
      </c>
      <c r="AC201" s="25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  <c r="IX201" s="29"/>
      <c r="IY201" s="29"/>
      <c r="IZ201" s="29"/>
      <c r="JA201" s="29"/>
      <c r="JB201" s="29"/>
      <c r="JC201" s="29"/>
    </row>
    <row r="202" spans="1:263" s="87" customFormat="1" ht="45">
      <c r="A202" s="50"/>
      <c r="B202" s="63" t="s">
        <v>325</v>
      </c>
      <c r="C202" s="202"/>
      <c r="D202" s="203"/>
      <c r="E202" s="202"/>
      <c r="F202" s="202"/>
      <c r="G202" s="202"/>
      <c r="H202" s="202"/>
      <c r="I202" s="202"/>
      <c r="J202" s="202"/>
      <c r="K202" s="202"/>
      <c r="L202" s="202"/>
      <c r="M202" s="25"/>
      <c r="N202" s="25"/>
      <c r="O202" s="169"/>
      <c r="P202" s="202"/>
      <c r="Q202" s="202"/>
      <c r="R202" s="202"/>
      <c r="S202" s="202"/>
      <c r="T202" s="202"/>
      <c r="U202" s="202"/>
      <c r="V202" s="25"/>
      <c r="W202" s="25"/>
      <c r="X202" s="169"/>
      <c r="Y202" s="202"/>
      <c r="Z202" s="202"/>
      <c r="AA202" s="202"/>
      <c r="AB202" s="202"/>
      <c r="AC202" s="25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  <c r="IW202" s="29"/>
      <c r="IX202" s="29"/>
      <c r="IY202" s="29"/>
      <c r="IZ202" s="29"/>
      <c r="JA202" s="29"/>
      <c r="JB202" s="29"/>
      <c r="JC202" s="29"/>
    </row>
    <row r="203" spans="1:263" ht="22.5">
      <c r="A203" s="36">
        <f>+A196+0.01</f>
        <v>7.02</v>
      </c>
      <c r="B203" s="40" t="s">
        <v>255</v>
      </c>
      <c r="C203" s="200">
        <v>37605</v>
      </c>
      <c r="D203" s="201">
        <v>94.01</v>
      </c>
      <c r="E203" s="200">
        <v>36931</v>
      </c>
      <c r="F203" s="200">
        <v>94.01</v>
      </c>
      <c r="G203" s="534">
        <f t="shared" ref="G203:H206" si="19">E203/C203</f>
        <v>0.98207685148251567</v>
      </c>
      <c r="H203" s="534">
        <f t="shared" si="19"/>
        <v>1</v>
      </c>
      <c r="I203" s="200">
        <f t="shared" ref="I203:I205" si="20">C203-E203</f>
        <v>674</v>
      </c>
      <c r="J203" s="201">
        <f>D203-F203</f>
        <v>0</v>
      </c>
      <c r="K203" s="200"/>
      <c r="L203" s="200"/>
      <c r="M203" s="2"/>
      <c r="N203" s="2"/>
      <c r="O203" s="170">
        <v>2.5000000000000001E-3</v>
      </c>
      <c r="P203" s="200">
        <v>36921</v>
      </c>
      <c r="Q203" s="201">
        <f>P203*O203</f>
        <v>92.302499999999995</v>
      </c>
      <c r="R203" s="200">
        <f t="shared" si="10"/>
        <v>36921</v>
      </c>
      <c r="S203" s="201">
        <f t="shared" si="11"/>
        <v>92.302499999999995</v>
      </c>
      <c r="T203" s="200"/>
      <c r="U203" s="200"/>
      <c r="V203" s="2"/>
      <c r="W203" s="2"/>
      <c r="X203" s="170">
        <v>2.5000000000000001E-3</v>
      </c>
      <c r="Y203" s="200">
        <v>36921</v>
      </c>
      <c r="Z203" s="201">
        <f>Y203*X203</f>
        <v>92.302499999999995</v>
      </c>
      <c r="AA203" s="200">
        <f t="shared" ref="AA203:AA204" si="21">Y203</f>
        <v>36921</v>
      </c>
      <c r="AB203" s="201">
        <f t="shared" ref="AB203:AB204" si="22">Z203</f>
        <v>92.302499999999995</v>
      </c>
      <c r="AC203" s="2"/>
    </row>
    <row r="204" spans="1:263" ht="22.5">
      <c r="A204" s="36">
        <f t="shared" ref="A204:A205" si="23">+A203+0.01</f>
        <v>7.0299999999999994</v>
      </c>
      <c r="B204" s="40" t="s">
        <v>43</v>
      </c>
      <c r="C204" s="200">
        <v>6</v>
      </c>
      <c r="D204" s="219">
        <v>1.4999999999999999E-2</v>
      </c>
      <c r="E204" s="200">
        <v>6</v>
      </c>
      <c r="F204" s="219">
        <v>1.4999999999999999E-2</v>
      </c>
      <c r="G204" s="534">
        <f t="shared" si="19"/>
        <v>1</v>
      </c>
      <c r="H204" s="534">
        <f t="shared" si="19"/>
        <v>1</v>
      </c>
      <c r="I204" s="200">
        <f t="shared" si="20"/>
        <v>0</v>
      </c>
      <c r="J204" s="200">
        <f t="shared" ref="J204" si="24">D204-F204</f>
        <v>0</v>
      </c>
      <c r="K204" s="200"/>
      <c r="L204" s="200"/>
      <c r="M204" s="2"/>
      <c r="N204" s="2"/>
      <c r="O204" s="170">
        <v>2.5000000000000001E-3</v>
      </c>
      <c r="P204" s="200">
        <v>6</v>
      </c>
      <c r="Q204" s="200">
        <f>P204*O204</f>
        <v>1.4999999999999999E-2</v>
      </c>
      <c r="R204" s="200">
        <f t="shared" si="10"/>
        <v>6</v>
      </c>
      <c r="S204" s="201">
        <f t="shared" si="11"/>
        <v>1.4999999999999999E-2</v>
      </c>
      <c r="T204" s="200"/>
      <c r="U204" s="200"/>
      <c r="V204" s="2"/>
      <c r="W204" s="2"/>
      <c r="X204" s="170">
        <v>2.5000000000000001E-3</v>
      </c>
      <c r="Y204" s="200">
        <v>6</v>
      </c>
      <c r="Z204" s="200">
        <f>Y204*X204</f>
        <v>1.4999999999999999E-2</v>
      </c>
      <c r="AA204" s="200">
        <f t="shared" si="21"/>
        <v>6</v>
      </c>
      <c r="AB204" s="201">
        <f t="shared" si="22"/>
        <v>1.4999999999999999E-2</v>
      </c>
      <c r="AC204" s="2"/>
    </row>
    <row r="205" spans="1:263" ht="22.5">
      <c r="A205" s="36">
        <f t="shared" si="23"/>
        <v>7.0399999999999991</v>
      </c>
      <c r="B205" s="40" t="s">
        <v>256</v>
      </c>
      <c r="C205" s="200">
        <v>3</v>
      </c>
      <c r="D205" s="205">
        <v>7.4999999999999997E-3</v>
      </c>
      <c r="E205" s="200">
        <v>3</v>
      </c>
      <c r="F205" s="200">
        <v>7.4999999999999997E-3</v>
      </c>
      <c r="G205" s="534">
        <f t="shared" si="19"/>
        <v>1</v>
      </c>
      <c r="H205" s="534">
        <f t="shared" si="19"/>
        <v>1</v>
      </c>
      <c r="I205" s="200">
        <f t="shared" si="20"/>
        <v>0</v>
      </c>
      <c r="J205" s="200"/>
      <c r="K205" s="200"/>
      <c r="L205" s="200"/>
      <c r="M205" s="2"/>
      <c r="N205" s="2"/>
      <c r="O205" s="148"/>
      <c r="P205" s="200"/>
      <c r="Q205" s="200"/>
      <c r="R205" s="200"/>
      <c r="S205" s="201"/>
      <c r="T205" s="200"/>
      <c r="U205" s="200"/>
      <c r="V205" s="2"/>
      <c r="W205" s="2"/>
      <c r="X205" s="148"/>
      <c r="Y205" s="200"/>
      <c r="Z205" s="200"/>
      <c r="AA205" s="200"/>
      <c r="AB205" s="201"/>
      <c r="AC205" s="2"/>
    </row>
    <row r="206" spans="1:263" ht="22.5">
      <c r="A206" s="36"/>
      <c r="B206" s="61" t="s">
        <v>16</v>
      </c>
      <c r="C206" s="10">
        <f>SUM(C197:C205)</f>
        <v>75932</v>
      </c>
      <c r="D206" s="194">
        <f>SUM(D197:D205)</f>
        <v>151.50899999999999</v>
      </c>
      <c r="E206" s="10">
        <f>SUM(E197:E205)</f>
        <v>75258</v>
      </c>
      <c r="F206" s="194">
        <f>SUM(F197:F205)</f>
        <v>151.512</v>
      </c>
      <c r="G206" s="534">
        <f t="shared" si="19"/>
        <v>0.99112363693831318</v>
      </c>
      <c r="H206" s="534">
        <f t="shared" si="19"/>
        <v>1.0000198008039127</v>
      </c>
      <c r="I206" s="10">
        <f t="shared" ref="I206" si="25">C206-E206</f>
        <v>674</v>
      </c>
      <c r="J206" s="194">
        <f>D206-F206</f>
        <v>-3.0000000000143245E-3</v>
      </c>
      <c r="K206" s="10"/>
      <c r="L206" s="10"/>
      <c r="M206" s="10"/>
      <c r="N206" s="10"/>
      <c r="O206" s="147"/>
      <c r="P206" s="10">
        <f>SUM(P197:P205)</f>
        <v>75880</v>
      </c>
      <c r="Q206" s="194">
        <f>SUM(Q197:Q205)</f>
        <v>150.74699999999999</v>
      </c>
      <c r="R206" s="10">
        <f>SUM(R197:R205)</f>
        <v>75880</v>
      </c>
      <c r="S206" s="194">
        <f>SUM(S197:S205)</f>
        <v>150.74699999999999</v>
      </c>
      <c r="T206" s="10"/>
      <c r="U206" s="10"/>
      <c r="V206" s="10"/>
      <c r="W206" s="10"/>
      <c r="X206" s="147"/>
      <c r="Y206" s="10">
        <f>SUM(Y197:Y205)</f>
        <v>75880</v>
      </c>
      <c r="Z206" s="194">
        <f>SUM(Z197:Z205)</f>
        <v>150.74699999999999</v>
      </c>
      <c r="AA206" s="10">
        <f>SUM(AA197:AA205)</f>
        <v>75880</v>
      </c>
      <c r="AB206" s="194">
        <f>SUM(AB197:AB205)</f>
        <v>150.74699999999999</v>
      </c>
      <c r="AC206" s="10"/>
    </row>
    <row r="207" spans="1:263" ht="45">
      <c r="A207" s="38">
        <v>8</v>
      </c>
      <c r="B207" s="37" t="s">
        <v>44</v>
      </c>
      <c r="C207" s="10"/>
      <c r="D207" s="194"/>
      <c r="E207" s="10"/>
      <c r="F207" s="10"/>
      <c r="G207" s="10"/>
      <c r="H207" s="10"/>
      <c r="I207" s="10"/>
      <c r="J207" s="10"/>
      <c r="K207" s="10"/>
      <c r="L207" s="10"/>
      <c r="M207" s="1"/>
      <c r="N207" s="1"/>
      <c r="O207" s="147"/>
      <c r="P207" s="10"/>
      <c r="Q207" s="10"/>
      <c r="R207" s="10"/>
      <c r="S207" s="10"/>
      <c r="T207" s="10"/>
      <c r="U207" s="10"/>
      <c r="V207" s="1"/>
      <c r="W207" s="1"/>
      <c r="X207" s="147"/>
      <c r="Y207" s="10"/>
      <c r="Z207" s="10"/>
      <c r="AA207" s="10"/>
      <c r="AB207" s="10"/>
      <c r="AC207" s="1"/>
    </row>
    <row r="208" spans="1:263" ht="22.5">
      <c r="A208" s="36"/>
      <c r="B208" s="37" t="s">
        <v>333</v>
      </c>
      <c r="C208" s="200"/>
      <c r="D208" s="201"/>
      <c r="E208" s="200"/>
      <c r="F208" s="200"/>
      <c r="G208" s="200"/>
      <c r="H208" s="200"/>
      <c r="I208" s="200"/>
      <c r="J208" s="200"/>
      <c r="K208" s="200"/>
      <c r="L208" s="200"/>
      <c r="M208" s="2"/>
      <c r="N208" s="2"/>
      <c r="O208" s="171"/>
      <c r="P208" s="200"/>
      <c r="Q208" s="200"/>
      <c r="R208" s="200"/>
      <c r="S208" s="200"/>
      <c r="T208" s="200"/>
      <c r="U208" s="200"/>
      <c r="V208" s="2"/>
      <c r="W208" s="2"/>
      <c r="X208" s="171"/>
      <c r="Y208" s="200"/>
      <c r="Z208" s="200"/>
      <c r="AA208" s="200"/>
      <c r="AB208" s="200"/>
      <c r="AC208" s="2"/>
    </row>
    <row r="209" spans="1:29" ht="22.5">
      <c r="A209" s="36">
        <v>8.01</v>
      </c>
      <c r="B209" s="40" t="s">
        <v>45</v>
      </c>
      <c r="C209" s="200">
        <v>6102</v>
      </c>
      <c r="D209" s="201">
        <v>24.41</v>
      </c>
      <c r="E209" s="200">
        <v>5696</v>
      </c>
      <c r="F209" s="201">
        <v>22.78</v>
      </c>
      <c r="G209" s="534">
        <f t="shared" ref="G209:G211" si="26">E209/C209</f>
        <v>0.93346443788921662</v>
      </c>
      <c r="H209" s="534">
        <f t="shared" ref="H209:H211" si="27">F209/D209</f>
        <v>0.9332240884883245</v>
      </c>
      <c r="I209" s="200">
        <f t="shared" ref="I209:I211" si="28">C209-E209</f>
        <v>406</v>
      </c>
      <c r="J209" s="201">
        <f t="shared" ref="J209:J211" si="29">D209-F209</f>
        <v>1.629999999999999</v>
      </c>
      <c r="K209" s="200"/>
      <c r="L209" s="200"/>
      <c r="M209" s="2"/>
      <c r="N209" s="2"/>
      <c r="O209" s="165">
        <v>4.0000000000000001E-3</v>
      </c>
      <c r="P209" s="200">
        <v>5696</v>
      </c>
      <c r="Q209" s="201">
        <f>P209*O209</f>
        <v>22.783999999999999</v>
      </c>
      <c r="R209" s="200">
        <f t="shared" ref="R209:R211" si="30">P209</f>
        <v>5696</v>
      </c>
      <c r="S209" s="201">
        <f t="shared" ref="S209:S211" si="31">Q209</f>
        <v>22.783999999999999</v>
      </c>
      <c r="T209" s="200"/>
      <c r="U209" s="200"/>
      <c r="V209" s="2"/>
      <c r="W209" s="2"/>
      <c r="X209" s="165">
        <v>4.0000000000000001E-3</v>
      </c>
      <c r="Y209" s="200">
        <v>5696</v>
      </c>
      <c r="Z209" s="201">
        <f>Y209*X209</f>
        <v>22.783999999999999</v>
      </c>
      <c r="AA209" s="200">
        <f t="shared" ref="AA209:AA211" si="32">Y209</f>
        <v>5696</v>
      </c>
      <c r="AB209" s="201">
        <f t="shared" ref="AB209:AB211" si="33">Z209</f>
        <v>22.783999999999999</v>
      </c>
      <c r="AC209" s="2"/>
    </row>
    <row r="210" spans="1:29" ht="22.5">
      <c r="A210" s="36">
        <f t="shared" ref="A210:A212" si="34">+A209+0.01</f>
        <v>8.02</v>
      </c>
      <c r="B210" s="40" t="s">
        <v>46</v>
      </c>
      <c r="C210" s="200">
        <v>143</v>
      </c>
      <c r="D210" s="201">
        <v>0.56999999999999995</v>
      </c>
      <c r="E210" s="200">
        <v>143</v>
      </c>
      <c r="F210" s="201">
        <v>0.56999999999999995</v>
      </c>
      <c r="G210" s="534">
        <f t="shared" si="26"/>
        <v>1</v>
      </c>
      <c r="H210" s="534">
        <f t="shared" si="27"/>
        <v>1</v>
      </c>
      <c r="I210" s="200">
        <f t="shared" si="28"/>
        <v>0</v>
      </c>
      <c r="J210" s="201">
        <f t="shared" si="29"/>
        <v>0</v>
      </c>
      <c r="K210" s="200"/>
      <c r="L210" s="200"/>
      <c r="M210" s="2"/>
      <c r="N210" s="2"/>
      <c r="O210" s="165">
        <v>4.0000000000000001E-3</v>
      </c>
      <c r="P210" s="200">
        <v>152</v>
      </c>
      <c r="Q210" s="201">
        <f t="shared" ref="Q210:Q211" si="35">P210*O210</f>
        <v>0.60799999999999998</v>
      </c>
      <c r="R210" s="200">
        <f t="shared" si="30"/>
        <v>152</v>
      </c>
      <c r="S210" s="201">
        <f t="shared" si="31"/>
        <v>0.60799999999999998</v>
      </c>
      <c r="T210" s="200"/>
      <c r="U210" s="200"/>
      <c r="V210" s="2"/>
      <c r="W210" s="2"/>
      <c r="X210" s="165">
        <v>4.0000000000000001E-3</v>
      </c>
      <c r="Y210" s="200">
        <v>152</v>
      </c>
      <c r="Z210" s="201">
        <f t="shared" ref="Z210:Z211" si="36">Y210*X210</f>
        <v>0.60799999999999998</v>
      </c>
      <c r="AA210" s="200">
        <f t="shared" si="32"/>
        <v>152</v>
      </c>
      <c r="AB210" s="201">
        <f t="shared" si="33"/>
        <v>0.60799999999999998</v>
      </c>
      <c r="AC210" s="2"/>
    </row>
    <row r="211" spans="1:29" ht="22.5">
      <c r="A211" s="36">
        <f t="shared" si="34"/>
        <v>8.0299999999999994</v>
      </c>
      <c r="B211" s="40" t="s">
        <v>47</v>
      </c>
      <c r="C211" s="200">
        <v>471</v>
      </c>
      <c r="D211" s="201">
        <v>1.88</v>
      </c>
      <c r="E211" s="200">
        <v>455</v>
      </c>
      <c r="F211" s="201">
        <v>1.77</v>
      </c>
      <c r="G211" s="534">
        <f t="shared" si="26"/>
        <v>0.96602972399150744</v>
      </c>
      <c r="H211" s="534">
        <f t="shared" si="27"/>
        <v>0.94148936170212771</v>
      </c>
      <c r="I211" s="200">
        <f t="shared" si="28"/>
        <v>16</v>
      </c>
      <c r="J211" s="201">
        <f t="shared" si="29"/>
        <v>0.10999999999999988</v>
      </c>
      <c r="K211" s="200"/>
      <c r="L211" s="200"/>
      <c r="M211" s="2"/>
      <c r="N211" s="2"/>
      <c r="O211" s="165">
        <v>4.0000000000000001E-3</v>
      </c>
      <c r="P211" s="200">
        <v>428</v>
      </c>
      <c r="Q211" s="201">
        <f t="shared" si="35"/>
        <v>1.712</v>
      </c>
      <c r="R211" s="200">
        <f t="shared" si="30"/>
        <v>428</v>
      </c>
      <c r="S211" s="201">
        <f t="shared" si="31"/>
        <v>1.712</v>
      </c>
      <c r="T211" s="200"/>
      <c r="U211" s="200"/>
      <c r="V211" s="2"/>
      <c r="W211" s="2"/>
      <c r="X211" s="165">
        <v>4.0000000000000001E-3</v>
      </c>
      <c r="Y211" s="200">
        <v>428</v>
      </c>
      <c r="Z211" s="201">
        <f t="shared" si="36"/>
        <v>1.712</v>
      </c>
      <c r="AA211" s="200">
        <f t="shared" si="32"/>
        <v>428</v>
      </c>
      <c r="AB211" s="201">
        <f t="shared" si="33"/>
        <v>1.712</v>
      </c>
      <c r="AC211" s="2"/>
    </row>
    <row r="212" spans="1:29" ht="22.5">
      <c r="A212" s="36">
        <f t="shared" si="34"/>
        <v>8.0399999999999991</v>
      </c>
      <c r="B212" s="40" t="s">
        <v>48</v>
      </c>
      <c r="C212" s="200"/>
      <c r="D212" s="201"/>
      <c r="E212" s="200"/>
      <c r="F212" s="200"/>
      <c r="G212" s="200"/>
      <c r="H212" s="200"/>
      <c r="I212" s="200"/>
      <c r="J212" s="200"/>
      <c r="K212" s="200"/>
      <c r="L212" s="200"/>
      <c r="M212" s="2"/>
      <c r="N212" s="2"/>
      <c r="O212" s="165"/>
      <c r="P212" s="200"/>
      <c r="Q212" s="200"/>
      <c r="R212" s="200"/>
      <c r="S212" s="200"/>
      <c r="T212" s="200"/>
      <c r="U212" s="200"/>
      <c r="V212" s="2"/>
      <c r="W212" s="2"/>
      <c r="X212" s="165"/>
      <c r="Y212" s="200"/>
      <c r="Z212" s="200"/>
      <c r="AA212" s="200"/>
      <c r="AB212" s="200"/>
      <c r="AC212" s="2"/>
    </row>
    <row r="213" spans="1:29" ht="22.5">
      <c r="A213" s="36"/>
      <c r="B213" s="37" t="s">
        <v>334</v>
      </c>
      <c r="C213" s="200"/>
      <c r="D213" s="201"/>
      <c r="E213" s="200"/>
      <c r="F213" s="200"/>
      <c r="G213" s="200"/>
      <c r="H213" s="200"/>
      <c r="I213" s="200"/>
      <c r="J213" s="200"/>
      <c r="K213" s="200"/>
      <c r="L213" s="200"/>
      <c r="M213" s="2"/>
      <c r="N213" s="2"/>
      <c r="O213" s="171"/>
      <c r="P213" s="200"/>
      <c r="Q213" s="200"/>
      <c r="R213" s="200"/>
      <c r="S213" s="200"/>
      <c r="T213" s="200"/>
      <c r="U213" s="200"/>
      <c r="V213" s="2"/>
      <c r="W213" s="2"/>
      <c r="X213" s="171"/>
      <c r="Y213" s="200"/>
      <c r="Z213" s="200"/>
      <c r="AA213" s="200"/>
      <c r="AB213" s="200"/>
      <c r="AC213" s="2"/>
    </row>
    <row r="214" spans="1:29" ht="22.5">
      <c r="A214" s="36">
        <v>8.01</v>
      </c>
      <c r="B214" s="40" t="s">
        <v>45</v>
      </c>
      <c r="C214" s="200">
        <v>3393</v>
      </c>
      <c r="D214" s="201">
        <v>6.79</v>
      </c>
      <c r="E214" s="200">
        <v>3074</v>
      </c>
      <c r="F214" s="201">
        <v>6.1479999999999997</v>
      </c>
      <c r="G214" s="534">
        <f t="shared" ref="G214:G216" si="37">E214/C214</f>
        <v>0.90598290598290598</v>
      </c>
      <c r="H214" s="534">
        <f t="shared" ref="H214:H216" si="38">F214/D214</f>
        <v>0.90544918998527246</v>
      </c>
      <c r="I214" s="200">
        <f t="shared" ref="I214:I215" si="39">C214-E214</f>
        <v>319</v>
      </c>
      <c r="J214" s="201">
        <f t="shared" ref="J214:J215" si="40">D214-F214</f>
        <v>0.64200000000000035</v>
      </c>
      <c r="K214" s="200"/>
      <c r="L214" s="200"/>
      <c r="M214" s="2"/>
      <c r="N214" s="2"/>
      <c r="O214" s="165">
        <v>2E-3</v>
      </c>
      <c r="P214" s="200">
        <v>3074</v>
      </c>
      <c r="Q214" s="201">
        <f>P214*O214</f>
        <v>6.1479999999999997</v>
      </c>
      <c r="R214" s="200">
        <f t="shared" ref="R214:R216" si="41">P214</f>
        <v>3074</v>
      </c>
      <c r="S214" s="201">
        <f t="shared" ref="S214:S216" si="42">Q214</f>
        <v>6.1479999999999997</v>
      </c>
      <c r="T214" s="200"/>
      <c r="U214" s="200"/>
      <c r="V214" s="2"/>
      <c r="W214" s="2"/>
      <c r="X214" s="165">
        <v>2E-3</v>
      </c>
      <c r="Y214" s="200">
        <v>3074</v>
      </c>
      <c r="Z214" s="201">
        <f>Y214*X214</f>
        <v>6.1479999999999997</v>
      </c>
      <c r="AA214" s="200">
        <f t="shared" ref="AA214:AA216" si="43">Y214</f>
        <v>3074</v>
      </c>
      <c r="AB214" s="201">
        <f t="shared" ref="AB214:AB216" si="44">Z214</f>
        <v>6.1479999999999997</v>
      </c>
      <c r="AC214" s="2"/>
    </row>
    <row r="215" spans="1:29" ht="22.5">
      <c r="A215" s="36">
        <f t="shared" ref="A215:A217" si="45">+A214+0.01</f>
        <v>8.02</v>
      </c>
      <c r="B215" s="40" t="s">
        <v>46</v>
      </c>
      <c r="C215" s="200">
        <v>54</v>
      </c>
      <c r="D215" s="201">
        <v>0.11</v>
      </c>
      <c r="E215" s="200">
        <v>54</v>
      </c>
      <c r="F215" s="201">
        <v>0.108</v>
      </c>
      <c r="G215" s="534">
        <f t="shared" si="37"/>
        <v>1</v>
      </c>
      <c r="H215" s="534">
        <f t="shared" si="38"/>
        <v>0.98181818181818181</v>
      </c>
      <c r="I215" s="200">
        <f t="shared" si="39"/>
        <v>0</v>
      </c>
      <c r="J215" s="201">
        <f t="shared" si="40"/>
        <v>2.0000000000000018E-3</v>
      </c>
      <c r="K215" s="200"/>
      <c r="L215" s="200"/>
      <c r="M215" s="2"/>
      <c r="N215" s="2"/>
      <c r="O215" s="165">
        <v>2E-3</v>
      </c>
      <c r="P215" s="200">
        <v>71</v>
      </c>
      <c r="Q215" s="201">
        <f t="shared" ref="Q215:Q216" si="46">P215*O215</f>
        <v>0.14200000000000002</v>
      </c>
      <c r="R215" s="200">
        <f t="shared" si="41"/>
        <v>71</v>
      </c>
      <c r="S215" s="201">
        <f t="shared" si="42"/>
        <v>0.14200000000000002</v>
      </c>
      <c r="T215" s="200"/>
      <c r="U215" s="200"/>
      <c r="V215" s="2"/>
      <c r="W215" s="2"/>
      <c r="X215" s="165">
        <v>2E-3</v>
      </c>
      <c r="Y215" s="200">
        <v>71</v>
      </c>
      <c r="Z215" s="201">
        <f t="shared" ref="Z215:Z216" si="47">Y215*X215</f>
        <v>0.14200000000000002</v>
      </c>
      <c r="AA215" s="200">
        <f t="shared" si="43"/>
        <v>71</v>
      </c>
      <c r="AB215" s="201">
        <f t="shared" si="44"/>
        <v>0.14200000000000002</v>
      </c>
      <c r="AC215" s="2"/>
    </row>
    <row r="216" spans="1:29" ht="22.5">
      <c r="A216" s="36">
        <f t="shared" si="45"/>
        <v>8.0299999999999994</v>
      </c>
      <c r="B216" s="40" t="s">
        <v>47</v>
      </c>
      <c r="C216" s="200">
        <v>250</v>
      </c>
      <c r="D216" s="201">
        <v>0.5</v>
      </c>
      <c r="E216" s="200">
        <v>250</v>
      </c>
      <c r="F216" s="201">
        <v>0.5</v>
      </c>
      <c r="G216" s="534">
        <f t="shared" si="37"/>
        <v>1</v>
      </c>
      <c r="H216" s="534">
        <f t="shared" si="38"/>
        <v>1</v>
      </c>
      <c r="I216" s="200">
        <f t="shared" ref="I216" si="48">C216-E216</f>
        <v>0</v>
      </c>
      <c r="J216" s="201">
        <f t="shared" ref="J216" si="49">D216-F216</f>
        <v>0</v>
      </c>
      <c r="K216" s="200"/>
      <c r="L216" s="200"/>
      <c r="M216" s="2"/>
      <c r="N216" s="2"/>
      <c r="O216" s="165">
        <v>2E-3</v>
      </c>
      <c r="P216" s="200">
        <v>277</v>
      </c>
      <c r="Q216" s="201">
        <f t="shared" si="46"/>
        <v>0.55400000000000005</v>
      </c>
      <c r="R216" s="200">
        <f t="shared" si="41"/>
        <v>277</v>
      </c>
      <c r="S216" s="201">
        <f t="shared" si="42"/>
        <v>0.55400000000000005</v>
      </c>
      <c r="T216" s="200"/>
      <c r="U216" s="200"/>
      <c r="V216" s="2"/>
      <c r="W216" s="2"/>
      <c r="X216" s="165">
        <v>2E-3</v>
      </c>
      <c r="Y216" s="200">
        <v>277</v>
      </c>
      <c r="Z216" s="201">
        <f t="shared" si="47"/>
        <v>0.55400000000000005</v>
      </c>
      <c r="AA216" s="200">
        <f t="shared" si="43"/>
        <v>277</v>
      </c>
      <c r="AB216" s="201">
        <f t="shared" si="44"/>
        <v>0.55400000000000005</v>
      </c>
      <c r="AC216" s="2"/>
    </row>
    <row r="217" spans="1:29" ht="22.5">
      <c r="A217" s="36">
        <f t="shared" si="45"/>
        <v>8.0399999999999991</v>
      </c>
      <c r="B217" s="40" t="s">
        <v>48</v>
      </c>
      <c r="C217" s="200"/>
      <c r="D217" s="201"/>
      <c r="E217" s="200"/>
      <c r="F217" s="201"/>
      <c r="G217" s="200"/>
      <c r="H217" s="200"/>
      <c r="I217" s="200"/>
      <c r="J217" s="200"/>
      <c r="K217" s="200"/>
      <c r="L217" s="200"/>
      <c r="M217" s="2"/>
      <c r="N217" s="2"/>
      <c r="O217" s="171"/>
      <c r="P217" s="200"/>
      <c r="Q217" s="200"/>
      <c r="R217" s="200"/>
      <c r="S217" s="200"/>
      <c r="T217" s="200"/>
      <c r="U217" s="200"/>
      <c r="V217" s="2"/>
      <c r="W217" s="2"/>
      <c r="X217" s="171"/>
      <c r="Y217" s="200"/>
      <c r="Z217" s="200"/>
      <c r="AA217" s="200"/>
      <c r="AB217" s="200"/>
      <c r="AC217" s="2"/>
    </row>
    <row r="218" spans="1:29" ht="22.5">
      <c r="A218" s="36"/>
      <c r="B218" s="61" t="s">
        <v>36</v>
      </c>
      <c r="C218" s="10">
        <f>SUM(C209:C217)</f>
        <v>10413</v>
      </c>
      <c r="D218" s="194">
        <f>SUM(D209:D217)</f>
        <v>34.26</v>
      </c>
      <c r="E218" s="10">
        <f>SUM(E209:E217)</f>
        <v>9672</v>
      </c>
      <c r="F218" s="194">
        <f>SUM(F209:F217)</f>
        <v>31.876000000000001</v>
      </c>
      <c r="G218" s="535">
        <f>E218/C218</f>
        <v>0.92883895131086147</v>
      </c>
      <c r="H218" s="535">
        <f>F218/D218</f>
        <v>0.93041447752481032</v>
      </c>
      <c r="I218" s="10">
        <f>C218-E218</f>
        <v>741</v>
      </c>
      <c r="J218" s="194">
        <f>D218-F218</f>
        <v>2.3839999999999968</v>
      </c>
      <c r="K218" s="10"/>
      <c r="L218" s="10"/>
      <c r="M218" s="10"/>
      <c r="N218" s="10"/>
      <c r="O218" s="147"/>
      <c r="P218" s="10">
        <f>SUM(P209:P217)</f>
        <v>9698</v>
      </c>
      <c r="Q218" s="194">
        <f>SUM(Q209:Q217)</f>
        <v>31.947999999999997</v>
      </c>
      <c r="R218" s="10">
        <f>SUM(R209:R217)</f>
        <v>9698</v>
      </c>
      <c r="S218" s="194">
        <f>SUM(S209:S217)</f>
        <v>31.947999999999997</v>
      </c>
      <c r="T218" s="10"/>
      <c r="U218" s="10"/>
      <c r="V218" s="10"/>
      <c r="W218" s="10"/>
      <c r="X218" s="147"/>
      <c r="Y218" s="10">
        <f>SUM(Y209:Y217)</f>
        <v>9698</v>
      </c>
      <c r="Z218" s="194">
        <f>SUM(Z209:Z217)</f>
        <v>31.947999999999997</v>
      </c>
      <c r="AA218" s="10">
        <f>SUM(AA209:AA217)</f>
        <v>9698</v>
      </c>
      <c r="AB218" s="194">
        <f>SUM(AB209:AB217)</f>
        <v>31.947999999999997</v>
      </c>
      <c r="AC218" s="10"/>
    </row>
    <row r="219" spans="1:29" ht="45">
      <c r="A219" s="38">
        <v>9</v>
      </c>
      <c r="B219" s="37" t="s">
        <v>49</v>
      </c>
      <c r="C219" s="10"/>
      <c r="D219" s="194"/>
      <c r="E219" s="10"/>
      <c r="F219" s="10"/>
      <c r="G219" s="10"/>
      <c r="H219" s="10"/>
      <c r="I219" s="10"/>
      <c r="J219" s="10"/>
      <c r="K219" s="10"/>
      <c r="L219" s="10"/>
      <c r="M219" s="1"/>
      <c r="N219" s="1"/>
      <c r="O219" s="147"/>
      <c r="P219" s="10"/>
      <c r="Q219" s="10"/>
      <c r="R219" s="10"/>
      <c r="S219" s="10"/>
      <c r="T219" s="10"/>
      <c r="U219" s="10"/>
      <c r="V219" s="1"/>
      <c r="W219" s="1"/>
      <c r="X219" s="147"/>
      <c r="Y219" s="10"/>
      <c r="Z219" s="10"/>
      <c r="AA219" s="10"/>
      <c r="AB219" s="10"/>
      <c r="AC219" s="1"/>
    </row>
    <row r="220" spans="1:29" ht="22.5">
      <c r="A220" s="36">
        <v>9.01</v>
      </c>
      <c r="B220" s="40" t="s">
        <v>50</v>
      </c>
      <c r="C220" s="200"/>
      <c r="D220" s="201"/>
      <c r="E220" s="200"/>
      <c r="F220" s="200"/>
      <c r="G220" s="200"/>
      <c r="H220" s="200"/>
      <c r="I220" s="200"/>
      <c r="J220" s="200"/>
      <c r="K220" s="200"/>
      <c r="L220" s="200"/>
      <c r="M220" s="2"/>
      <c r="N220" s="2"/>
      <c r="O220" s="167">
        <v>0.2</v>
      </c>
      <c r="P220" s="200"/>
      <c r="Q220" s="200"/>
      <c r="R220" s="200"/>
      <c r="S220" s="200"/>
      <c r="T220" s="200"/>
      <c r="U220" s="200"/>
      <c r="V220" s="2"/>
      <c r="W220" s="2"/>
      <c r="X220" s="167">
        <v>0.2</v>
      </c>
      <c r="Y220" s="200"/>
      <c r="Z220" s="200"/>
      <c r="AA220" s="200"/>
      <c r="AB220" s="200"/>
      <c r="AC220" s="2"/>
    </row>
    <row r="221" spans="1:29" ht="22.5">
      <c r="A221" s="36">
        <v>9.02</v>
      </c>
      <c r="B221" s="40" t="s">
        <v>51</v>
      </c>
      <c r="C221" s="200"/>
      <c r="D221" s="201"/>
      <c r="E221" s="200"/>
      <c r="F221" s="200"/>
      <c r="G221" s="200"/>
      <c r="H221" s="200"/>
      <c r="I221" s="200"/>
      <c r="J221" s="200"/>
      <c r="K221" s="200"/>
      <c r="L221" s="200"/>
      <c r="M221" s="2"/>
      <c r="N221" s="2"/>
      <c r="O221" s="167">
        <v>0.5</v>
      </c>
      <c r="P221" s="200"/>
      <c r="Q221" s="200"/>
      <c r="R221" s="200"/>
      <c r="S221" s="200"/>
      <c r="T221" s="200"/>
      <c r="U221" s="200"/>
      <c r="V221" s="2"/>
      <c r="W221" s="2"/>
      <c r="X221" s="167">
        <v>0.5</v>
      </c>
      <c r="Y221" s="200"/>
      <c r="Z221" s="200"/>
      <c r="AA221" s="200"/>
      <c r="AB221" s="200"/>
      <c r="AC221" s="2"/>
    </row>
    <row r="222" spans="1:29" ht="22.5">
      <c r="A222" s="36"/>
      <c r="B222" s="37" t="s">
        <v>36</v>
      </c>
      <c r="C222" s="10"/>
      <c r="D222" s="194"/>
      <c r="E222" s="10"/>
      <c r="F222" s="10"/>
      <c r="G222" s="10"/>
      <c r="H222" s="10"/>
      <c r="I222" s="10"/>
      <c r="J222" s="10"/>
      <c r="K222" s="10"/>
      <c r="L222" s="10"/>
      <c r="M222" s="1"/>
      <c r="N222" s="1"/>
      <c r="O222" s="147"/>
      <c r="P222" s="10"/>
      <c r="Q222" s="10"/>
      <c r="R222" s="10"/>
      <c r="S222" s="10"/>
      <c r="T222" s="10"/>
      <c r="U222" s="10"/>
      <c r="V222" s="1"/>
      <c r="W222" s="1"/>
      <c r="X222" s="147"/>
      <c r="Y222" s="10"/>
      <c r="Z222" s="10"/>
      <c r="AA222" s="10"/>
      <c r="AB222" s="10"/>
      <c r="AC222" s="1"/>
    </row>
    <row r="223" spans="1:29" ht="22.5">
      <c r="A223" s="53" t="s">
        <v>52</v>
      </c>
      <c r="B223" s="37" t="s">
        <v>53</v>
      </c>
      <c r="C223" s="10"/>
      <c r="D223" s="194"/>
      <c r="E223" s="10"/>
      <c r="F223" s="10"/>
      <c r="G223" s="10"/>
      <c r="H223" s="10"/>
      <c r="I223" s="10"/>
      <c r="J223" s="10"/>
      <c r="K223" s="10"/>
      <c r="L223" s="10"/>
      <c r="M223" s="1"/>
      <c r="N223" s="1"/>
      <c r="O223" s="147"/>
      <c r="P223" s="10"/>
      <c r="Q223" s="10"/>
      <c r="R223" s="10"/>
      <c r="S223" s="10"/>
      <c r="T223" s="10"/>
      <c r="U223" s="10"/>
      <c r="V223" s="1"/>
      <c r="W223" s="1"/>
      <c r="X223" s="147"/>
      <c r="Y223" s="10"/>
      <c r="Z223" s="10"/>
      <c r="AA223" s="10"/>
      <c r="AB223" s="10"/>
      <c r="AC223" s="1"/>
    </row>
    <row r="224" spans="1:29" s="29" customFormat="1" ht="22.5">
      <c r="A224" s="38">
        <v>10</v>
      </c>
      <c r="B224" s="37" t="s">
        <v>268</v>
      </c>
      <c r="C224" s="10"/>
      <c r="D224" s="194"/>
      <c r="E224" s="10"/>
      <c r="F224" s="10"/>
      <c r="G224" s="10"/>
      <c r="H224" s="10"/>
      <c r="I224" s="10"/>
      <c r="J224" s="10"/>
      <c r="K224" s="10"/>
      <c r="L224" s="10"/>
      <c r="M224" s="1"/>
      <c r="N224" s="1"/>
      <c r="O224" s="147"/>
      <c r="P224" s="10"/>
      <c r="Q224" s="10"/>
      <c r="R224" s="10"/>
      <c r="S224" s="10"/>
      <c r="T224" s="10"/>
      <c r="U224" s="10"/>
      <c r="V224" s="1"/>
      <c r="W224" s="1"/>
      <c r="X224" s="147"/>
      <c r="Y224" s="10"/>
      <c r="Z224" s="10"/>
      <c r="AA224" s="10"/>
      <c r="AB224" s="10"/>
      <c r="AC224" s="1"/>
    </row>
    <row r="225" spans="1:263" s="29" customFormat="1" ht="22.5">
      <c r="A225" s="80"/>
      <c r="B225" s="81" t="s">
        <v>269</v>
      </c>
      <c r="C225" s="33"/>
      <c r="D225" s="220"/>
      <c r="E225" s="33"/>
      <c r="F225" s="33"/>
      <c r="G225" s="33"/>
      <c r="H225" s="33"/>
      <c r="I225" s="33"/>
      <c r="J225" s="33"/>
      <c r="K225" s="33"/>
      <c r="L225" s="33"/>
      <c r="M225" s="30"/>
      <c r="N225" s="30"/>
      <c r="O225" s="172"/>
      <c r="P225" s="33"/>
      <c r="Q225" s="33"/>
      <c r="R225" s="33"/>
      <c r="S225" s="33"/>
      <c r="T225" s="33"/>
      <c r="U225" s="33"/>
      <c r="V225" s="30"/>
      <c r="W225" s="30"/>
      <c r="X225" s="172"/>
      <c r="Y225" s="33"/>
      <c r="Z225" s="33"/>
      <c r="AA225" s="33"/>
      <c r="AB225" s="33"/>
      <c r="AC225" s="30"/>
    </row>
    <row r="226" spans="1:263" s="87" customFormat="1" ht="46.5">
      <c r="A226" s="50">
        <v>10.01</v>
      </c>
      <c r="B226" s="64" t="s">
        <v>294</v>
      </c>
      <c r="C226" s="206"/>
      <c r="D226" s="207"/>
      <c r="E226" s="206"/>
      <c r="F226" s="206"/>
      <c r="G226" s="206"/>
      <c r="H226" s="206"/>
      <c r="I226" s="206"/>
      <c r="J226" s="206"/>
      <c r="K226" s="206"/>
      <c r="L226" s="206"/>
      <c r="M226" s="26"/>
      <c r="N226" s="26"/>
      <c r="O226" s="173"/>
      <c r="P226" s="206"/>
      <c r="Q226" s="206"/>
      <c r="R226" s="206"/>
      <c r="S226" s="206"/>
      <c r="T226" s="206"/>
      <c r="U226" s="206"/>
      <c r="V226" s="26"/>
      <c r="W226" s="26"/>
      <c r="X226" s="173"/>
      <c r="Y226" s="206"/>
      <c r="Z226" s="206"/>
      <c r="AA226" s="206"/>
      <c r="AB226" s="206"/>
      <c r="AC226" s="26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  <c r="IV226" s="29"/>
      <c r="IW226" s="29"/>
      <c r="IX226" s="29"/>
      <c r="IY226" s="29"/>
      <c r="IZ226" s="29"/>
      <c r="JA226" s="29"/>
      <c r="JB226" s="29"/>
      <c r="JC226" s="29"/>
    </row>
    <row r="227" spans="1:263" s="87" customFormat="1" ht="46.5">
      <c r="A227" s="50">
        <v>10.02</v>
      </c>
      <c r="B227" s="64" t="s">
        <v>295</v>
      </c>
      <c r="C227" s="206"/>
      <c r="D227" s="207"/>
      <c r="E227" s="206"/>
      <c r="F227" s="206"/>
      <c r="G227" s="206"/>
      <c r="H227" s="206"/>
      <c r="I227" s="206"/>
      <c r="J227" s="206"/>
      <c r="K227" s="206"/>
      <c r="L227" s="206"/>
      <c r="M227" s="26"/>
      <c r="N227" s="26"/>
      <c r="O227" s="173"/>
      <c r="P227" s="206"/>
      <c r="Q227" s="206"/>
      <c r="R227" s="206"/>
      <c r="S227" s="206"/>
      <c r="T227" s="206"/>
      <c r="U227" s="206"/>
      <c r="V227" s="26"/>
      <c r="W227" s="26"/>
      <c r="X227" s="173"/>
      <c r="Y227" s="206"/>
      <c r="Z227" s="206"/>
      <c r="AA227" s="206"/>
      <c r="AB227" s="206"/>
      <c r="AC227" s="26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  <c r="IU227" s="29"/>
      <c r="IV227" s="29"/>
      <c r="IW227" s="29"/>
      <c r="IX227" s="29"/>
      <c r="IY227" s="29"/>
      <c r="IZ227" s="29"/>
      <c r="JA227" s="29"/>
      <c r="JB227" s="29"/>
      <c r="JC227" s="29"/>
    </row>
    <row r="228" spans="1:263" s="29" customFormat="1" ht="69.75">
      <c r="A228" s="36">
        <f>+A227+0.01</f>
        <v>10.029999999999999</v>
      </c>
      <c r="B228" s="83" t="s">
        <v>239</v>
      </c>
      <c r="C228" s="210"/>
      <c r="D228" s="211"/>
      <c r="E228" s="210"/>
      <c r="F228" s="210"/>
      <c r="G228" s="210"/>
      <c r="H228" s="210"/>
      <c r="I228" s="210"/>
      <c r="J228" s="210"/>
      <c r="K228" s="210"/>
      <c r="L228" s="210"/>
      <c r="M228" s="32"/>
      <c r="N228" s="32"/>
      <c r="O228" s="174"/>
      <c r="P228" s="210"/>
      <c r="Q228" s="210"/>
      <c r="R228" s="210"/>
      <c r="S228" s="210"/>
      <c r="T228" s="210"/>
      <c r="U228" s="210"/>
      <c r="V228" s="32"/>
      <c r="W228" s="32"/>
      <c r="X228" s="174"/>
      <c r="Y228" s="210"/>
      <c r="Z228" s="210"/>
      <c r="AA228" s="210"/>
      <c r="AB228" s="210"/>
      <c r="AC228" s="32"/>
    </row>
    <row r="229" spans="1:263" s="29" customFormat="1" ht="22.5">
      <c r="A229" s="36"/>
      <c r="B229" s="81" t="s">
        <v>240</v>
      </c>
      <c r="C229" s="33"/>
      <c r="D229" s="220"/>
      <c r="E229" s="33"/>
      <c r="F229" s="33"/>
      <c r="G229" s="33"/>
      <c r="H229" s="33"/>
      <c r="I229" s="33"/>
      <c r="J229" s="33"/>
      <c r="K229" s="33"/>
      <c r="L229" s="33"/>
      <c r="M229" s="30"/>
      <c r="N229" s="30"/>
      <c r="O229" s="172"/>
      <c r="P229" s="33"/>
      <c r="Q229" s="33"/>
      <c r="R229" s="33"/>
      <c r="S229" s="33"/>
      <c r="T229" s="33"/>
      <c r="U229" s="33"/>
      <c r="V229" s="30"/>
      <c r="W229" s="30"/>
      <c r="X229" s="172"/>
      <c r="Y229" s="33"/>
      <c r="Z229" s="33"/>
      <c r="AA229" s="33"/>
      <c r="AB229" s="33"/>
      <c r="AC229" s="30"/>
    </row>
    <row r="230" spans="1:263" s="87" customFormat="1" ht="46.5">
      <c r="A230" s="50">
        <v>10.039999999999999</v>
      </c>
      <c r="B230" s="64" t="s">
        <v>310</v>
      </c>
      <c r="C230" s="206"/>
      <c r="D230" s="207"/>
      <c r="E230" s="206"/>
      <c r="F230" s="206"/>
      <c r="G230" s="206"/>
      <c r="H230" s="206"/>
      <c r="I230" s="206"/>
      <c r="J230" s="206"/>
      <c r="K230" s="206"/>
      <c r="L230" s="206"/>
      <c r="M230" s="26"/>
      <c r="N230" s="26"/>
      <c r="O230" s="175"/>
      <c r="P230" s="206"/>
      <c r="Q230" s="206"/>
      <c r="R230" s="206"/>
      <c r="S230" s="206"/>
      <c r="T230" s="206"/>
      <c r="U230" s="206"/>
      <c r="V230" s="26"/>
      <c r="W230" s="26"/>
      <c r="X230" s="175"/>
      <c r="Y230" s="206"/>
      <c r="Z230" s="206"/>
      <c r="AA230" s="206"/>
      <c r="AB230" s="206"/>
      <c r="AC230" s="26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  <c r="IV230" s="29"/>
      <c r="IW230" s="29"/>
      <c r="IX230" s="29"/>
      <c r="IY230" s="29"/>
      <c r="IZ230" s="29"/>
      <c r="JA230" s="29"/>
      <c r="JB230" s="29"/>
      <c r="JC230" s="29"/>
    </row>
    <row r="231" spans="1:263" s="87" customFormat="1">
      <c r="A231" s="50"/>
      <c r="B231" s="65" t="s">
        <v>54</v>
      </c>
      <c r="C231" s="207"/>
      <c r="D231" s="207"/>
      <c r="E231" s="207"/>
      <c r="F231" s="207"/>
      <c r="G231" s="207"/>
      <c r="H231" s="207"/>
      <c r="I231" s="207"/>
      <c r="J231" s="207"/>
      <c r="K231" s="207"/>
      <c r="L231" s="207"/>
      <c r="M231" s="27"/>
      <c r="N231" s="27"/>
      <c r="O231" s="176"/>
      <c r="P231" s="207"/>
      <c r="Q231" s="207"/>
      <c r="R231" s="207"/>
      <c r="S231" s="207"/>
      <c r="T231" s="207"/>
      <c r="U231" s="207"/>
      <c r="V231" s="27"/>
      <c r="W231" s="27"/>
      <c r="X231" s="176"/>
      <c r="Y231" s="207"/>
      <c r="Z231" s="207"/>
      <c r="AA231" s="207"/>
      <c r="AB231" s="207"/>
      <c r="AC231" s="27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  <c r="IU231" s="29"/>
      <c r="IV231" s="29"/>
      <c r="IW231" s="29"/>
      <c r="IX231" s="29"/>
      <c r="IY231" s="29"/>
      <c r="IZ231" s="29"/>
      <c r="JA231" s="29"/>
      <c r="JB231" s="29"/>
      <c r="JC231" s="29"/>
    </row>
    <row r="232" spans="1:263" s="87" customFormat="1">
      <c r="A232" s="50"/>
      <c r="B232" s="65" t="s">
        <v>55</v>
      </c>
      <c r="C232" s="207"/>
      <c r="D232" s="207"/>
      <c r="E232" s="207"/>
      <c r="F232" s="207"/>
      <c r="G232" s="207"/>
      <c r="H232" s="207"/>
      <c r="I232" s="207"/>
      <c r="J232" s="207"/>
      <c r="K232" s="207"/>
      <c r="L232" s="207"/>
      <c r="M232" s="27"/>
      <c r="N232" s="27"/>
      <c r="O232" s="176"/>
      <c r="P232" s="207"/>
      <c r="Q232" s="207"/>
      <c r="R232" s="207"/>
      <c r="S232" s="207"/>
      <c r="T232" s="207"/>
      <c r="U232" s="207"/>
      <c r="V232" s="27"/>
      <c r="W232" s="27"/>
      <c r="X232" s="176"/>
      <c r="Y232" s="207"/>
      <c r="Z232" s="207"/>
      <c r="AA232" s="207"/>
      <c r="AB232" s="207"/>
      <c r="AC232" s="27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  <c r="IV232" s="29"/>
      <c r="IW232" s="29"/>
      <c r="IX232" s="29"/>
      <c r="IY232" s="29"/>
      <c r="IZ232" s="29"/>
      <c r="JA232" s="29"/>
      <c r="JB232" s="29"/>
      <c r="JC232" s="29"/>
    </row>
    <row r="233" spans="1:263" s="87" customFormat="1">
      <c r="A233" s="50"/>
      <c r="B233" s="65" t="s">
        <v>56</v>
      </c>
      <c r="C233" s="207"/>
      <c r="D233" s="207"/>
      <c r="E233" s="207"/>
      <c r="F233" s="207"/>
      <c r="G233" s="207"/>
      <c r="H233" s="207"/>
      <c r="I233" s="207"/>
      <c r="J233" s="207"/>
      <c r="K233" s="207"/>
      <c r="L233" s="207"/>
      <c r="M233" s="27"/>
      <c r="N233" s="27"/>
      <c r="O233" s="176"/>
      <c r="P233" s="207"/>
      <c r="Q233" s="207"/>
      <c r="R233" s="207"/>
      <c r="S233" s="207"/>
      <c r="T233" s="207"/>
      <c r="U233" s="207"/>
      <c r="V233" s="27"/>
      <c r="W233" s="27"/>
      <c r="X233" s="176"/>
      <c r="Y233" s="207"/>
      <c r="Z233" s="207"/>
      <c r="AA233" s="207"/>
      <c r="AB233" s="207"/>
      <c r="AC233" s="27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  <c r="IU233" s="29"/>
      <c r="IV233" s="29"/>
      <c r="IW233" s="29"/>
      <c r="IX233" s="29"/>
      <c r="IY233" s="29"/>
      <c r="IZ233" s="29"/>
      <c r="JA233" s="29"/>
      <c r="JB233" s="29"/>
      <c r="JC233" s="29"/>
    </row>
    <row r="234" spans="1:263" s="87" customFormat="1" ht="46.5">
      <c r="A234" s="50">
        <v>10.050000000000001</v>
      </c>
      <c r="B234" s="64" t="s">
        <v>311</v>
      </c>
      <c r="C234" s="207"/>
      <c r="D234" s="207"/>
      <c r="E234" s="207"/>
      <c r="F234" s="207"/>
      <c r="G234" s="207"/>
      <c r="H234" s="207"/>
      <c r="I234" s="207"/>
      <c r="J234" s="207"/>
      <c r="K234" s="207"/>
      <c r="L234" s="207"/>
      <c r="M234" s="27"/>
      <c r="N234" s="27"/>
      <c r="O234" s="176"/>
      <c r="P234" s="207"/>
      <c r="Q234" s="207"/>
      <c r="R234" s="207"/>
      <c r="S234" s="207"/>
      <c r="T234" s="207"/>
      <c r="U234" s="207"/>
      <c r="V234" s="27"/>
      <c r="W234" s="27"/>
      <c r="X234" s="176"/>
      <c r="Y234" s="207"/>
      <c r="Z234" s="207"/>
      <c r="AA234" s="207"/>
      <c r="AB234" s="207"/>
      <c r="AC234" s="27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  <c r="IW234" s="29"/>
      <c r="IX234" s="29"/>
      <c r="IY234" s="29"/>
      <c r="IZ234" s="29"/>
      <c r="JA234" s="29"/>
      <c r="JB234" s="29"/>
      <c r="JC234" s="29"/>
    </row>
    <row r="235" spans="1:263" s="87" customFormat="1">
      <c r="A235" s="50"/>
      <c r="B235" s="65" t="s">
        <v>54</v>
      </c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7"/>
      <c r="N235" s="27"/>
      <c r="O235" s="176"/>
      <c r="P235" s="207"/>
      <c r="Q235" s="207"/>
      <c r="R235" s="207"/>
      <c r="S235" s="207"/>
      <c r="T235" s="207"/>
      <c r="U235" s="207"/>
      <c r="V235" s="27"/>
      <c r="W235" s="27"/>
      <c r="X235" s="176"/>
      <c r="Y235" s="207"/>
      <c r="Z235" s="207"/>
      <c r="AA235" s="207"/>
      <c r="AB235" s="207"/>
      <c r="AC235" s="27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  <c r="IU235" s="29"/>
      <c r="IV235" s="29"/>
      <c r="IW235" s="29"/>
      <c r="IX235" s="29"/>
      <c r="IY235" s="29"/>
      <c r="IZ235" s="29"/>
      <c r="JA235" s="29"/>
      <c r="JB235" s="29"/>
      <c r="JC235" s="29"/>
    </row>
    <row r="236" spans="1:263" s="87" customFormat="1">
      <c r="A236" s="50"/>
      <c r="B236" s="65" t="s">
        <v>55</v>
      </c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7"/>
      <c r="N236" s="27"/>
      <c r="O236" s="176"/>
      <c r="P236" s="207"/>
      <c r="Q236" s="207"/>
      <c r="R236" s="207"/>
      <c r="S236" s="207"/>
      <c r="T236" s="207"/>
      <c r="U236" s="207"/>
      <c r="V236" s="27"/>
      <c r="W236" s="27"/>
      <c r="X236" s="176"/>
      <c r="Y236" s="207"/>
      <c r="Z236" s="207"/>
      <c r="AA236" s="207"/>
      <c r="AB236" s="207"/>
      <c r="AC236" s="27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  <c r="IU236" s="29"/>
      <c r="IV236" s="29"/>
      <c r="IW236" s="29"/>
      <c r="IX236" s="29"/>
      <c r="IY236" s="29"/>
      <c r="IZ236" s="29"/>
      <c r="JA236" s="29"/>
      <c r="JB236" s="29"/>
      <c r="JC236" s="29"/>
    </row>
    <row r="237" spans="1:263" s="87" customFormat="1">
      <c r="A237" s="50"/>
      <c r="B237" s="65" t="s">
        <v>56</v>
      </c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7"/>
      <c r="N237" s="27"/>
      <c r="O237" s="176"/>
      <c r="P237" s="207"/>
      <c r="Q237" s="207"/>
      <c r="R237" s="207"/>
      <c r="S237" s="207"/>
      <c r="T237" s="207"/>
      <c r="U237" s="207"/>
      <c r="V237" s="27"/>
      <c r="W237" s="27"/>
      <c r="X237" s="176"/>
      <c r="Y237" s="207"/>
      <c r="Z237" s="207"/>
      <c r="AA237" s="207"/>
      <c r="AB237" s="207"/>
      <c r="AC237" s="27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  <c r="IU237" s="29"/>
      <c r="IV237" s="29"/>
      <c r="IW237" s="29"/>
      <c r="IX237" s="29"/>
      <c r="IY237" s="29"/>
      <c r="IZ237" s="29"/>
      <c r="JA237" s="29"/>
      <c r="JB237" s="29"/>
      <c r="JC237" s="29"/>
    </row>
    <row r="238" spans="1:263" s="29" customFormat="1" ht="93">
      <c r="A238" s="36">
        <f>+A234+0.01</f>
        <v>10.06</v>
      </c>
      <c r="B238" s="83" t="s">
        <v>241</v>
      </c>
      <c r="C238" s="210"/>
      <c r="D238" s="211"/>
      <c r="E238" s="210"/>
      <c r="F238" s="210"/>
      <c r="G238" s="210"/>
      <c r="H238" s="210"/>
      <c r="I238" s="210"/>
      <c r="J238" s="210"/>
      <c r="K238" s="210"/>
      <c r="L238" s="210"/>
      <c r="M238" s="32"/>
      <c r="N238" s="32"/>
      <c r="O238" s="174"/>
      <c r="P238" s="210"/>
      <c r="Q238" s="210"/>
      <c r="R238" s="210"/>
      <c r="S238" s="210"/>
      <c r="T238" s="210"/>
      <c r="U238" s="210"/>
      <c r="V238" s="32"/>
      <c r="W238" s="32"/>
      <c r="X238" s="174"/>
      <c r="Y238" s="210"/>
      <c r="Z238" s="210"/>
      <c r="AA238" s="210"/>
      <c r="AB238" s="210"/>
      <c r="AC238" s="32"/>
    </row>
    <row r="239" spans="1:263" s="29" customFormat="1" ht="69.75">
      <c r="A239" s="36">
        <f t="shared" ref="A239:A260" si="50">+A238+0.01</f>
        <v>10.07</v>
      </c>
      <c r="B239" s="83" t="s">
        <v>57</v>
      </c>
      <c r="C239" s="210"/>
      <c r="D239" s="211"/>
      <c r="E239" s="210"/>
      <c r="F239" s="210"/>
      <c r="G239" s="210"/>
      <c r="H239" s="210"/>
      <c r="I239" s="210"/>
      <c r="J239" s="210"/>
      <c r="K239" s="210"/>
      <c r="L239" s="210"/>
      <c r="M239" s="32"/>
      <c r="N239" s="32"/>
      <c r="O239" s="174"/>
      <c r="P239" s="210"/>
      <c r="Q239" s="210"/>
      <c r="R239" s="210"/>
      <c r="S239" s="210"/>
      <c r="T239" s="210"/>
      <c r="U239" s="210"/>
      <c r="V239" s="32"/>
      <c r="W239" s="32"/>
      <c r="X239" s="174"/>
      <c r="Y239" s="210"/>
      <c r="Z239" s="210"/>
      <c r="AA239" s="210"/>
      <c r="AB239" s="210"/>
      <c r="AC239" s="32"/>
    </row>
    <row r="240" spans="1:263" s="29" customFormat="1">
      <c r="A240" s="36"/>
      <c r="B240" s="83" t="s">
        <v>58</v>
      </c>
      <c r="C240" s="210"/>
      <c r="D240" s="211"/>
      <c r="E240" s="210"/>
      <c r="F240" s="210"/>
      <c r="G240" s="210"/>
      <c r="H240" s="210"/>
      <c r="I240" s="210"/>
      <c r="J240" s="210"/>
      <c r="K240" s="210"/>
      <c r="L240" s="210"/>
      <c r="M240" s="32"/>
      <c r="N240" s="32"/>
      <c r="O240" s="165"/>
      <c r="P240" s="210"/>
      <c r="Q240" s="210"/>
      <c r="R240" s="210"/>
      <c r="S240" s="210"/>
      <c r="T240" s="210"/>
      <c r="U240" s="210"/>
      <c r="V240" s="32"/>
      <c r="W240" s="32"/>
      <c r="X240" s="165"/>
      <c r="Y240" s="210"/>
      <c r="Z240" s="210"/>
      <c r="AA240" s="210"/>
      <c r="AB240" s="210"/>
      <c r="AC240" s="32"/>
    </row>
    <row r="241" spans="1:263" s="29" customFormat="1" ht="46.5">
      <c r="A241" s="36"/>
      <c r="B241" s="83" t="s">
        <v>59</v>
      </c>
      <c r="C241" s="210"/>
      <c r="D241" s="211"/>
      <c r="E241" s="210"/>
      <c r="F241" s="210"/>
      <c r="G241" s="210"/>
      <c r="H241" s="210"/>
      <c r="I241" s="210"/>
      <c r="J241" s="210"/>
      <c r="K241" s="210"/>
      <c r="L241" s="210"/>
      <c r="M241" s="32"/>
      <c r="N241" s="32"/>
      <c r="O241" s="165"/>
      <c r="P241" s="210"/>
      <c r="Q241" s="210"/>
      <c r="R241" s="210"/>
      <c r="S241" s="210"/>
      <c r="T241" s="210"/>
      <c r="U241" s="210"/>
      <c r="V241" s="32"/>
      <c r="W241" s="32"/>
      <c r="X241" s="165"/>
      <c r="Y241" s="210"/>
      <c r="Z241" s="210"/>
      <c r="AA241" s="210"/>
      <c r="AB241" s="210"/>
      <c r="AC241" s="32"/>
    </row>
    <row r="242" spans="1:263" s="29" customFormat="1">
      <c r="A242" s="36"/>
      <c r="B242" s="83" t="s">
        <v>60</v>
      </c>
      <c r="C242" s="210"/>
      <c r="D242" s="211"/>
      <c r="E242" s="210"/>
      <c r="F242" s="210"/>
      <c r="G242" s="210"/>
      <c r="H242" s="210"/>
      <c r="I242" s="210"/>
      <c r="J242" s="210"/>
      <c r="K242" s="210"/>
      <c r="L242" s="210"/>
      <c r="M242" s="32"/>
      <c r="N242" s="32"/>
      <c r="O242" s="165"/>
      <c r="P242" s="210"/>
      <c r="Q242" s="210"/>
      <c r="R242" s="210"/>
      <c r="S242" s="210"/>
      <c r="T242" s="210"/>
      <c r="U242" s="210"/>
      <c r="V242" s="32"/>
      <c r="W242" s="32"/>
      <c r="X242" s="165"/>
      <c r="Y242" s="210"/>
      <c r="Z242" s="210"/>
      <c r="AA242" s="210"/>
      <c r="AB242" s="210"/>
      <c r="AC242" s="32"/>
    </row>
    <row r="243" spans="1:263" s="29" customFormat="1" ht="22.5">
      <c r="A243" s="36"/>
      <c r="B243" s="84" t="s">
        <v>16</v>
      </c>
      <c r="C243" s="33"/>
      <c r="D243" s="220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172"/>
      <c r="P243" s="33"/>
      <c r="Q243" s="33"/>
      <c r="R243" s="33"/>
      <c r="S243" s="33"/>
      <c r="T243" s="33"/>
      <c r="U243" s="33"/>
      <c r="V243" s="33"/>
      <c r="W243" s="33"/>
      <c r="X243" s="172"/>
      <c r="Y243" s="33"/>
      <c r="Z243" s="33"/>
      <c r="AA243" s="33"/>
      <c r="AB243" s="33"/>
      <c r="AC243" s="33"/>
    </row>
    <row r="244" spans="1:263" s="29" customFormat="1" ht="22.5">
      <c r="A244" s="36"/>
      <c r="B244" s="84" t="s">
        <v>38</v>
      </c>
      <c r="C244" s="33"/>
      <c r="D244" s="220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172"/>
      <c r="P244" s="33"/>
      <c r="Q244" s="33"/>
      <c r="R244" s="33"/>
      <c r="S244" s="33"/>
      <c r="T244" s="33"/>
      <c r="U244" s="33"/>
      <c r="V244" s="33"/>
      <c r="W244" s="33"/>
      <c r="X244" s="172"/>
      <c r="Y244" s="33"/>
      <c r="Z244" s="33"/>
      <c r="AA244" s="33"/>
      <c r="AB244" s="33"/>
      <c r="AC244" s="33"/>
    </row>
    <row r="245" spans="1:263" s="29" customFormat="1" ht="45">
      <c r="A245" s="36"/>
      <c r="B245" s="81" t="s">
        <v>257</v>
      </c>
      <c r="C245" s="33"/>
      <c r="D245" s="220"/>
      <c r="E245" s="33"/>
      <c r="F245" s="33"/>
      <c r="G245" s="33"/>
      <c r="H245" s="33"/>
      <c r="I245" s="33"/>
      <c r="J245" s="33"/>
      <c r="K245" s="33"/>
      <c r="L245" s="33"/>
      <c r="M245" s="30"/>
      <c r="N245" s="30"/>
      <c r="O245" s="172"/>
      <c r="P245" s="33"/>
      <c r="Q245" s="33"/>
      <c r="R245" s="33"/>
      <c r="S245" s="33"/>
      <c r="T245" s="33"/>
      <c r="U245" s="33"/>
      <c r="V245" s="30"/>
      <c r="W245" s="30"/>
      <c r="X245" s="172"/>
      <c r="Y245" s="33"/>
      <c r="Z245" s="33"/>
      <c r="AA245" s="33"/>
      <c r="AB245" s="33"/>
      <c r="AC245" s="30"/>
    </row>
    <row r="246" spans="1:263" s="29" customFormat="1" ht="22.5">
      <c r="A246" s="36"/>
      <c r="B246" s="81" t="s">
        <v>269</v>
      </c>
      <c r="C246" s="33"/>
      <c r="D246" s="220"/>
      <c r="E246" s="33"/>
      <c r="F246" s="33"/>
      <c r="G246" s="33"/>
      <c r="H246" s="33"/>
      <c r="I246" s="33"/>
      <c r="J246" s="33"/>
      <c r="K246" s="33"/>
      <c r="L246" s="33"/>
      <c r="M246" s="30"/>
      <c r="N246" s="30"/>
      <c r="O246" s="172"/>
      <c r="P246" s="33"/>
      <c r="Q246" s="33"/>
      <c r="R246" s="33"/>
      <c r="S246" s="33"/>
      <c r="T246" s="33"/>
      <c r="U246" s="33"/>
      <c r="V246" s="30"/>
      <c r="W246" s="30"/>
      <c r="X246" s="172"/>
      <c r="Y246" s="33"/>
      <c r="Z246" s="33"/>
      <c r="AA246" s="33"/>
      <c r="AB246" s="33"/>
      <c r="AC246" s="30"/>
    </row>
    <row r="247" spans="1:263" s="560" customFormat="1" ht="46.5">
      <c r="A247" s="553">
        <f>+A239+0.01</f>
        <v>10.08</v>
      </c>
      <c r="B247" s="554" t="s">
        <v>312</v>
      </c>
      <c r="C247" s="555">
        <v>148</v>
      </c>
      <c r="D247" s="556">
        <v>929.89599999999996</v>
      </c>
      <c r="E247" s="555">
        <v>148</v>
      </c>
      <c r="F247" s="556">
        <v>929.9</v>
      </c>
      <c r="G247" s="557">
        <f t="shared" ref="G247" si="51">E247/C247</f>
        <v>1</v>
      </c>
      <c r="H247" s="557">
        <f t="shared" ref="H247" si="52">F247/D247</f>
        <v>1.0000043015563032</v>
      </c>
      <c r="I247" s="555">
        <f t="shared" ref="I247" si="53">C247-E247</f>
        <v>0</v>
      </c>
      <c r="J247" s="555">
        <f t="shared" ref="J247" si="54">D247-F247</f>
        <v>-4.0000000000190994E-3</v>
      </c>
      <c r="K247" s="555"/>
      <c r="L247" s="555"/>
      <c r="M247" s="558"/>
      <c r="N247" s="558"/>
      <c r="O247" s="559">
        <v>7.2021600000000001</v>
      </c>
      <c r="P247" s="555">
        <v>148</v>
      </c>
      <c r="Q247" s="556">
        <f>P247*O247</f>
        <v>1065.91968</v>
      </c>
      <c r="R247" s="555">
        <f t="shared" ref="R247" si="55">P247</f>
        <v>148</v>
      </c>
      <c r="S247" s="556">
        <f t="shared" ref="S247" si="56">Q247</f>
        <v>1065.91968</v>
      </c>
      <c r="T247" s="555"/>
      <c r="U247" s="555"/>
      <c r="V247" s="558"/>
      <c r="W247" s="558"/>
      <c r="X247" s="559">
        <v>7.2021600000000001</v>
      </c>
      <c r="Y247" s="555">
        <v>148</v>
      </c>
      <c r="Z247" s="556">
        <f>Y247*X247</f>
        <v>1065.91968</v>
      </c>
      <c r="AA247" s="555">
        <f t="shared" ref="AA247" si="57">Y247</f>
        <v>148</v>
      </c>
      <c r="AB247" s="556">
        <f t="shared" ref="AB247" si="58">Z247</f>
        <v>1065.91968</v>
      </c>
      <c r="AC247" s="558"/>
    </row>
    <row r="248" spans="1:263" s="87" customFormat="1" ht="46.5">
      <c r="A248" s="50">
        <v>10.09</v>
      </c>
      <c r="B248" s="94" t="s">
        <v>313</v>
      </c>
      <c r="C248" s="208"/>
      <c r="D248" s="209"/>
      <c r="E248" s="208"/>
      <c r="F248" s="208"/>
      <c r="G248" s="208"/>
      <c r="H248" s="208"/>
      <c r="I248" s="208"/>
      <c r="J248" s="208"/>
      <c r="K248" s="208"/>
      <c r="L248" s="208"/>
      <c r="M248" s="95"/>
      <c r="N248" s="95"/>
      <c r="O248" s="177"/>
      <c r="P248" s="208"/>
      <c r="Q248" s="208"/>
      <c r="R248" s="208"/>
      <c r="S248" s="208"/>
      <c r="T248" s="208"/>
      <c r="U248" s="208"/>
      <c r="V248" s="95"/>
      <c r="W248" s="95"/>
      <c r="X248" s="177"/>
      <c r="Y248" s="208"/>
      <c r="Z248" s="208"/>
      <c r="AA248" s="208"/>
      <c r="AB248" s="208"/>
      <c r="AC248" s="95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  <c r="IV248" s="29"/>
      <c r="IW248" s="29"/>
      <c r="IX248" s="29"/>
      <c r="IY248" s="29"/>
      <c r="IZ248" s="29"/>
      <c r="JA248" s="29"/>
      <c r="JB248" s="29"/>
      <c r="JC248" s="29"/>
    </row>
    <row r="249" spans="1:263" s="29" customFormat="1" ht="46.5">
      <c r="A249" s="36">
        <v>10.1</v>
      </c>
      <c r="B249" s="82" t="s">
        <v>242</v>
      </c>
      <c r="C249" s="210"/>
      <c r="D249" s="211"/>
      <c r="E249" s="210"/>
      <c r="F249" s="210"/>
      <c r="G249" s="210"/>
      <c r="H249" s="210"/>
      <c r="I249" s="210"/>
      <c r="J249" s="210"/>
      <c r="K249" s="210"/>
      <c r="L249" s="210"/>
      <c r="M249" s="31"/>
      <c r="N249" s="31"/>
      <c r="O249" s="101"/>
      <c r="P249" s="210"/>
      <c r="Q249" s="210"/>
      <c r="R249" s="210"/>
      <c r="S249" s="210"/>
      <c r="T249" s="210"/>
      <c r="U249" s="210"/>
      <c r="V249" s="31"/>
      <c r="W249" s="31"/>
      <c r="X249" s="101"/>
      <c r="Y249" s="210"/>
      <c r="Z249" s="210"/>
      <c r="AA249" s="210"/>
      <c r="AB249" s="210"/>
      <c r="AC249" s="31"/>
    </row>
    <row r="250" spans="1:263" s="29" customFormat="1" ht="22.5">
      <c r="A250" s="36"/>
      <c r="B250" s="81" t="s">
        <v>240</v>
      </c>
      <c r="C250" s="33"/>
      <c r="D250" s="220"/>
      <c r="E250" s="33"/>
      <c r="F250" s="33"/>
      <c r="G250" s="33"/>
      <c r="H250" s="33"/>
      <c r="I250" s="33"/>
      <c r="J250" s="33"/>
      <c r="K250" s="33"/>
      <c r="L250" s="33"/>
      <c r="M250" s="30"/>
      <c r="N250" s="30"/>
      <c r="O250" s="172"/>
      <c r="P250" s="33"/>
      <c r="Q250" s="33"/>
      <c r="R250" s="33"/>
      <c r="S250" s="33"/>
      <c r="T250" s="33"/>
      <c r="U250" s="33"/>
      <c r="V250" s="30"/>
      <c r="W250" s="30"/>
      <c r="X250" s="172"/>
      <c r="Y250" s="33"/>
      <c r="Z250" s="33"/>
      <c r="AA250" s="33"/>
      <c r="AB250" s="33"/>
      <c r="AC250" s="30"/>
    </row>
    <row r="251" spans="1:263" s="87" customFormat="1" ht="46.5">
      <c r="A251" s="50">
        <f>+A249+0.01</f>
        <v>10.11</v>
      </c>
      <c r="B251" s="64" t="s">
        <v>307</v>
      </c>
      <c r="C251" s="206"/>
      <c r="D251" s="207"/>
      <c r="E251" s="206"/>
      <c r="F251" s="206"/>
      <c r="G251" s="206"/>
      <c r="H251" s="206"/>
      <c r="I251" s="206"/>
      <c r="J251" s="206"/>
      <c r="K251" s="206"/>
      <c r="L251" s="206"/>
      <c r="M251" s="26"/>
      <c r="N251" s="26"/>
      <c r="O251" s="175"/>
      <c r="P251" s="206"/>
      <c r="Q251" s="206"/>
      <c r="R251" s="206"/>
      <c r="S251" s="206"/>
      <c r="T251" s="206"/>
      <c r="U251" s="206"/>
      <c r="V251" s="26"/>
      <c r="W251" s="26"/>
      <c r="X251" s="175"/>
      <c r="Y251" s="206"/>
      <c r="Z251" s="206"/>
      <c r="AA251" s="206"/>
      <c r="AB251" s="206"/>
      <c r="AC251" s="26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  <c r="IV251" s="29"/>
      <c r="IW251" s="29"/>
      <c r="IX251" s="29"/>
      <c r="IY251" s="29"/>
      <c r="IZ251" s="29"/>
      <c r="JA251" s="29"/>
      <c r="JB251" s="29"/>
      <c r="JC251" s="29"/>
    </row>
    <row r="252" spans="1:263" s="87" customFormat="1">
      <c r="A252" s="50"/>
      <c r="B252" s="65" t="s">
        <v>54</v>
      </c>
      <c r="C252" s="207"/>
      <c r="D252" s="207"/>
      <c r="E252" s="207"/>
      <c r="F252" s="207"/>
      <c r="G252" s="207"/>
      <c r="H252" s="207"/>
      <c r="I252" s="207"/>
      <c r="J252" s="207"/>
      <c r="K252" s="207"/>
      <c r="L252" s="207"/>
      <c r="M252" s="27"/>
      <c r="N252" s="27"/>
      <c r="O252" s="178"/>
      <c r="P252" s="207"/>
      <c r="Q252" s="207"/>
      <c r="R252" s="207"/>
      <c r="S252" s="207"/>
      <c r="T252" s="207"/>
      <c r="U252" s="207"/>
      <c r="V252" s="27"/>
      <c r="W252" s="27"/>
      <c r="X252" s="178"/>
      <c r="Y252" s="207"/>
      <c r="Z252" s="207"/>
      <c r="AA252" s="207"/>
      <c r="AB252" s="207"/>
      <c r="AC252" s="27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  <c r="IW252" s="29"/>
      <c r="IX252" s="29"/>
      <c r="IY252" s="29"/>
      <c r="IZ252" s="29"/>
      <c r="JA252" s="29"/>
      <c r="JB252" s="29"/>
      <c r="JC252" s="29"/>
    </row>
    <row r="253" spans="1:263" s="87" customFormat="1">
      <c r="A253" s="50"/>
      <c r="B253" s="65" t="s">
        <v>55</v>
      </c>
      <c r="C253" s="207"/>
      <c r="D253" s="207"/>
      <c r="E253" s="207"/>
      <c r="F253" s="207"/>
      <c r="G253" s="207"/>
      <c r="H253" s="207"/>
      <c r="I253" s="207"/>
      <c r="J253" s="207"/>
      <c r="K253" s="207"/>
      <c r="L253" s="207"/>
      <c r="M253" s="27"/>
      <c r="N253" s="27"/>
      <c r="O253" s="178"/>
      <c r="P253" s="207"/>
      <c r="Q253" s="207"/>
      <c r="R253" s="207"/>
      <c r="S253" s="207"/>
      <c r="T253" s="207"/>
      <c r="U253" s="207"/>
      <c r="V253" s="27"/>
      <c r="W253" s="27"/>
      <c r="X253" s="178"/>
      <c r="Y253" s="207"/>
      <c r="Z253" s="207"/>
      <c r="AA253" s="207"/>
      <c r="AB253" s="207"/>
      <c r="AC253" s="27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  <c r="IV253" s="29"/>
      <c r="IW253" s="29"/>
      <c r="IX253" s="29"/>
      <c r="IY253" s="29"/>
      <c r="IZ253" s="29"/>
      <c r="JA253" s="29"/>
      <c r="JB253" s="29"/>
      <c r="JC253" s="29"/>
    </row>
    <row r="254" spans="1:263" s="87" customFormat="1">
      <c r="A254" s="50"/>
      <c r="B254" s="65" t="s">
        <v>56</v>
      </c>
      <c r="C254" s="207"/>
      <c r="D254" s="207"/>
      <c r="E254" s="207"/>
      <c r="F254" s="207"/>
      <c r="G254" s="207"/>
      <c r="H254" s="207"/>
      <c r="I254" s="207"/>
      <c r="J254" s="207"/>
      <c r="K254" s="207"/>
      <c r="L254" s="207"/>
      <c r="M254" s="27"/>
      <c r="N254" s="27"/>
      <c r="O254" s="178"/>
      <c r="P254" s="207"/>
      <c r="Q254" s="207"/>
      <c r="R254" s="207"/>
      <c r="S254" s="207"/>
      <c r="T254" s="207"/>
      <c r="U254" s="207"/>
      <c r="V254" s="27"/>
      <c r="W254" s="27"/>
      <c r="X254" s="178"/>
      <c r="Y254" s="207"/>
      <c r="Z254" s="207"/>
      <c r="AA254" s="207"/>
      <c r="AB254" s="207"/>
      <c r="AC254" s="27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  <c r="IW254" s="29"/>
      <c r="IX254" s="29"/>
      <c r="IY254" s="29"/>
      <c r="IZ254" s="29"/>
      <c r="JA254" s="29"/>
      <c r="JB254" s="29"/>
      <c r="JC254" s="29"/>
    </row>
    <row r="255" spans="1:263" s="87" customFormat="1" ht="69.75">
      <c r="A255" s="50">
        <f>+A251+0.01</f>
        <v>10.119999999999999</v>
      </c>
      <c r="B255" s="64" t="s">
        <v>308</v>
      </c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7"/>
      <c r="N255" s="27"/>
      <c r="O255" s="178"/>
      <c r="P255" s="207"/>
      <c r="Q255" s="207"/>
      <c r="R255" s="207"/>
      <c r="S255" s="207"/>
      <c r="T255" s="207"/>
      <c r="U255" s="207"/>
      <c r="V255" s="27"/>
      <c r="W255" s="27"/>
      <c r="X255" s="178"/>
      <c r="Y255" s="207"/>
      <c r="Z255" s="207"/>
      <c r="AA255" s="207"/>
      <c r="AB255" s="207"/>
      <c r="AC255" s="27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  <c r="IT255" s="29"/>
      <c r="IU255" s="29"/>
      <c r="IV255" s="29"/>
      <c r="IW255" s="29"/>
      <c r="IX255" s="29"/>
      <c r="IY255" s="29"/>
      <c r="IZ255" s="29"/>
      <c r="JA255" s="29"/>
      <c r="JB255" s="29"/>
      <c r="JC255" s="29"/>
    </row>
    <row r="256" spans="1:263" s="87" customFormat="1">
      <c r="A256" s="50"/>
      <c r="B256" s="65" t="s">
        <v>54</v>
      </c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7"/>
      <c r="N256" s="27"/>
      <c r="O256" s="178"/>
      <c r="P256" s="207"/>
      <c r="Q256" s="207"/>
      <c r="R256" s="207"/>
      <c r="S256" s="207"/>
      <c r="T256" s="207"/>
      <c r="U256" s="207"/>
      <c r="V256" s="27"/>
      <c r="W256" s="27"/>
      <c r="X256" s="178"/>
      <c r="Y256" s="207"/>
      <c r="Z256" s="207"/>
      <c r="AA256" s="207"/>
      <c r="AB256" s="207"/>
      <c r="AC256" s="27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  <c r="IU256" s="29"/>
      <c r="IV256" s="29"/>
      <c r="IW256" s="29"/>
      <c r="IX256" s="29"/>
      <c r="IY256" s="29"/>
      <c r="IZ256" s="29"/>
      <c r="JA256" s="29"/>
      <c r="JB256" s="29"/>
      <c r="JC256" s="29"/>
    </row>
    <row r="257" spans="1:263" s="87" customFormat="1">
      <c r="A257" s="50"/>
      <c r="B257" s="65" t="s">
        <v>55</v>
      </c>
      <c r="C257" s="207"/>
      <c r="D257" s="207"/>
      <c r="E257" s="207"/>
      <c r="F257" s="207"/>
      <c r="G257" s="207"/>
      <c r="H257" s="207"/>
      <c r="I257" s="207"/>
      <c r="J257" s="207"/>
      <c r="K257" s="207"/>
      <c r="L257" s="207"/>
      <c r="M257" s="27"/>
      <c r="N257" s="27"/>
      <c r="O257" s="178"/>
      <c r="P257" s="207"/>
      <c r="Q257" s="207"/>
      <c r="R257" s="207"/>
      <c r="S257" s="207"/>
      <c r="T257" s="207"/>
      <c r="U257" s="207"/>
      <c r="V257" s="27"/>
      <c r="W257" s="27"/>
      <c r="X257" s="178"/>
      <c r="Y257" s="207"/>
      <c r="Z257" s="207"/>
      <c r="AA257" s="207"/>
      <c r="AB257" s="207"/>
      <c r="AC257" s="27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  <c r="IU257" s="29"/>
      <c r="IV257" s="29"/>
      <c r="IW257" s="29"/>
      <c r="IX257" s="29"/>
      <c r="IY257" s="29"/>
      <c r="IZ257" s="29"/>
      <c r="JA257" s="29"/>
      <c r="JB257" s="29"/>
      <c r="JC257" s="29"/>
    </row>
    <row r="258" spans="1:263" s="87" customFormat="1">
      <c r="A258" s="50"/>
      <c r="B258" s="65" t="s">
        <v>56</v>
      </c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7"/>
      <c r="N258" s="27"/>
      <c r="O258" s="178"/>
      <c r="P258" s="207"/>
      <c r="Q258" s="207"/>
      <c r="R258" s="207"/>
      <c r="S258" s="207"/>
      <c r="T258" s="207"/>
      <c r="U258" s="207"/>
      <c r="V258" s="27"/>
      <c r="W258" s="27"/>
      <c r="X258" s="178"/>
      <c r="Y258" s="207"/>
      <c r="Z258" s="207"/>
      <c r="AA258" s="207"/>
      <c r="AB258" s="207"/>
      <c r="AC258" s="27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  <c r="IU258" s="29"/>
      <c r="IV258" s="29"/>
      <c r="IW258" s="29"/>
      <c r="IX258" s="29"/>
      <c r="IY258" s="29"/>
      <c r="IZ258" s="29"/>
      <c r="JA258" s="29"/>
      <c r="JB258" s="29"/>
      <c r="JC258" s="29"/>
    </row>
    <row r="259" spans="1:263" s="29" customFormat="1" ht="93">
      <c r="A259" s="36">
        <f>+A255+0.01</f>
        <v>10.129999999999999</v>
      </c>
      <c r="B259" s="82" t="s">
        <v>243</v>
      </c>
      <c r="C259" s="210"/>
      <c r="D259" s="211"/>
      <c r="E259" s="210"/>
      <c r="F259" s="210"/>
      <c r="G259" s="210"/>
      <c r="H259" s="210"/>
      <c r="I259" s="210"/>
      <c r="J259" s="210"/>
      <c r="K259" s="210"/>
      <c r="L259" s="210"/>
      <c r="M259" s="31"/>
      <c r="N259" s="31"/>
      <c r="O259" s="174"/>
      <c r="P259" s="210"/>
      <c r="Q259" s="210"/>
      <c r="R259" s="210"/>
      <c r="S259" s="210"/>
      <c r="T259" s="210"/>
      <c r="U259" s="210"/>
      <c r="V259" s="31"/>
      <c r="W259" s="31"/>
      <c r="X259" s="174"/>
      <c r="Y259" s="210"/>
      <c r="Z259" s="210"/>
      <c r="AA259" s="210"/>
      <c r="AB259" s="210"/>
      <c r="AC259" s="31"/>
    </row>
    <row r="260" spans="1:263" s="29" customFormat="1">
      <c r="A260" s="36">
        <f t="shared" si="50"/>
        <v>10.139999999999999</v>
      </c>
      <c r="B260" s="82" t="s">
        <v>61</v>
      </c>
      <c r="C260" s="210"/>
      <c r="D260" s="211"/>
      <c r="E260" s="210"/>
      <c r="F260" s="210"/>
      <c r="G260" s="210"/>
      <c r="H260" s="210"/>
      <c r="I260" s="210"/>
      <c r="J260" s="210"/>
      <c r="K260" s="210"/>
      <c r="L260" s="210"/>
      <c r="M260" s="31"/>
      <c r="N260" s="31"/>
      <c r="O260" s="174"/>
      <c r="P260" s="210"/>
      <c r="Q260" s="210"/>
      <c r="R260" s="210"/>
      <c r="S260" s="210"/>
      <c r="T260" s="210"/>
      <c r="U260" s="210"/>
      <c r="V260" s="31"/>
      <c r="W260" s="31"/>
      <c r="X260" s="174"/>
      <c r="Y260" s="210"/>
      <c r="Z260" s="210"/>
      <c r="AA260" s="210"/>
      <c r="AB260" s="210"/>
      <c r="AC260" s="31"/>
    </row>
    <row r="261" spans="1:263" s="29" customFormat="1">
      <c r="A261" s="36"/>
      <c r="B261" s="82" t="s">
        <v>58</v>
      </c>
      <c r="C261" s="210">
        <v>21</v>
      </c>
      <c r="D261" s="211">
        <v>31.5</v>
      </c>
      <c r="E261" s="210">
        <v>21</v>
      </c>
      <c r="F261" s="210">
        <v>24.57</v>
      </c>
      <c r="G261" s="534">
        <f t="shared" ref="G261:G266" si="59">E261/C261</f>
        <v>1</v>
      </c>
      <c r="H261" s="534">
        <f t="shared" ref="H261:H266" si="60">F261/D261</f>
        <v>0.78</v>
      </c>
      <c r="I261" s="200">
        <f t="shared" ref="I261:I263" si="61">C261-E261</f>
        <v>0</v>
      </c>
      <c r="J261" s="201">
        <f t="shared" ref="J261:J263" si="62">D261-F261</f>
        <v>6.93</v>
      </c>
      <c r="K261" s="210"/>
      <c r="L261" s="210"/>
      <c r="M261" s="31"/>
      <c r="N261" s="31"/>
      <c r="O261" s="179">
        <v>1.6125</v>
      </c>
      <c r="P261" s="210">
        <v>21</v>
      </c>
      <c r="Q261" s="210">
        <f>P261*O261</f>
        <v>33.862500000000004</v>
      </c>
      <c r="R261" s="224">
        <f t="shared" ref="R261:R263" si="63">P261</f>
        <v>21</v>
      </c>
      <c r="S261" s="225">
        <f t="shared" ref="S261:S263" si="64">Q261</f>
        <v>33.862500000000004</v>
      </c>
      <c r="T261" s="210"/>
      <c r="U261" s="210"/>
      <c r="V261" s="31"/>
      <c r="W261" s="31"/>
      <c r="X261" s="179">
        <v>1.6125</v>
      </c>
      <c r="Y261" s="210">
        <v>21</v>
      </c>
      <c r="Z261" s="210">
        <f>Y261*X261</f>
        <v>33.862500000000004</v>
      </c>
      <c r="AA261" s="224">
        <f t="shared" ref="AA261" si="65">Y261</f>
        <v>21</v>
      </c>
      <c r="AB261" s="225">
        <f t="shared" ref="AB261:AB263" si="66">Z261</f>
        <v>33.862500000000004</v>
      </c>
      <c r="AC261" s="31"/>
    </row>
    <row r="262" spans="1:263" s="29" customFormat="1" ht="46.5">
      <c r="A262" s="36"/>
      <c r="B262" s="82" t="s">
        <v>59</v>
      </c>
      <c r="C262" s="210">
        <v>14</v>
      </c>
      <c r="D262" s="211">
        <v>21</v>
      </c>
      <c r="E262" s="210">
        <v>14</v>
      </c>
      <c r="F262" s="211">
        <v>10.38</v>
      </c>
      <c r="G262" s="534">
        <f t="shared" si="59"/>
        <v>1</v>
      </c>
      <c r="H262" s="534">
        <f t="shared" si="60"/>
        <v>0.49428571428571433</v>
      </c>
      <c r="I262" s="200">
        <f t="shared" si="61"/>
        <v>0</v>
      </c>
      <c r="J262" s="201">
        <f t="shared" si="62"/>
        <v>10.62</v>
      </c>
      <c r="K262" s="210"/>
      <c r="L262" s="210"/>
      <c r="M262" s="31"/>
      <c r="N262" s="31"/>
      <c r="O262" s="179">
        <v>1.6125</v>
      </c>
      <c r="P262" s="210">
        <v>14</v>
      </c>
      <c r="Q262" s="210">
        <f t="shared" ref="Q262:Q263" si="67">P262*O262</f>
        <v>22.574999999999999</v>
      </c>
      <c r="R262" s="224">
        <f>P262</f>
        <v>14</v>
      </c>
      <c r="S262" s="225">
        <f t="shared" si="64"/>
        <v>22.574999999999999</v>
      </c>
      <c r="T262" s="210"/>
      <c r="U262" s="210"/>
      <c r="V262" s="31"/>
      <c r="W262" s="31"/>
      <c r="X262" s="179">
        <v>1.6125</v>
      </c>
      <c r="Y262" s="210">
        <v>14</v>
      </c>
      <c r="Z262" s="210">
        <f t="shared" ref="Z262:Z263" si="68">Y262*X262</f>
        <v>22.574999999999999</v>
      </c>
      <c r="AA262" s="224">
        <f>Y262</f>
        <v>14</v>
      </c>
      <c r="AB262" s="225">
        <f t="shared" si="66"/>
        <v>22.574999999999999</v>
      </c>
      <c r="AC262" s="31"/>
    </row>
    <row r="263" spans="1:263" s="29" customFormat="1">
      <c r="A263" s="36"/>
      <c r="B263" s="82" t="s">
        <v>62</v>
      </c>
      <c r="C263" s="210">
        <v>7</v>
      </c>
      <c r="D263" s="211">
        <v>10.5</v>
      </c>
      <c r="E263" s="210">
        <v>7</v>
      </c>
      <c r="F263" s="210">
        <v>9.98</v>
      </c>
      <c r="G263" s="534">
        <f t="shared" si="59"/>
        <v>1</v>
      </c>
      <c r="H263" s="534">
        <f t="shared" si="60"/>
        <v>0.95047619047619047</v>
      </c>
      <c r="I263" s="200">
        <f t="shared" si="61"/>
        <v>0</v>
      </c>
      <c r="J263" s="201">
        <f t="shared" si="62"/>
        <v>0.51999999999999957</v>
      </c>
      <c r="K263" s="210"/>
      <c r="L263" s="210"/>
      <c r="M263" s="31"/>
      <c r="N263" s="31"/>
      <c r="O263" s="179">
        <v>1.6125</v>
      </c>
      <c r="P263" s="210">
        <v>7</v>
      </c>
      <c r="Q263" s="210">
        <f t="shared" si="67"/>
        <v>11.2875</v>
      </c>
      <c r="R263" s="224">
        <f t="shared" si="63"/>
        <v>7</v>
      </c>
      <c r="S263" s="225">
        <f t="shared" si="64"/>
        <v>11.2875</v>
      </c>
      <c r="T263" s="210"/>
      <c r="U263" s="210"/>
      <c r="V263" s="31"/>
      <c r="W263" s="31"/>
      <c r="X263" s="179">
        <v>1.6125</v>
      </c>
      <c r="Y263" s="210">
        <v>7</v>
      </c>
      <c r="Z263" s="210">
        <f t="shared" si="68"/>
        <v>11.2875</v>
      </c>
      <c r="AA263" s="224">
        <f t="shared" ref="AA263" si="69">Y263</f>
        <v>7</v>
      </c>
      <c r="AB263" s="225">
        <f t="shared" si="66"/>
        <v>11.2875</v>
      </c>
      <c r="AC263" s="31"/>
    </row>
    <row r="264" spans="1:263" s="29" customFormat="1" ht="22.5">
      <c r="A264" s="72"/>
      <c r="B264" s="84" t="s">
        <v>36</v>
      </c>
      <c r="C264" s="33">
        <f>SUM(C261:C263)</f>
        <v>42</v>
      </c>
      <c r="D264" s="220">
        <f>SUM(D261:D263)</f>
        <v>63</v>
      </c>
      <c r="E264" s="33">
        <f>SUM(E261:E263)</f>
        <v>42</v>
      </c>
      <c r="F264" s="220">
        <f>SUM(F261:F263)</f>
        <v>44.930000000000007</v>
      </c>
      <c r="G264" s="535">
        <f t="shared" si="59"/>
        <v>1</v>
      </c>
      <c r="H264" s="535">
        <f t="shared" si="60"/>
        <v>0.71317460317460324</v>
      </c>
      <c r="I264" s="33">
        <f>SUM(I261:I263)</f>
        <v>0</v>
      </c>
      <c r="J264" s="220">
        <f>SUM(J261:J263)</f>
        <v>18.069999999999997</v>
      </c>
      <c r="K264" s="33"/>
      <c r="L264" s="33"/>
      <c r="M264" s="33"/>
      <c r="N264" s="33"/>
      <c r="O264" s="172"/>
      <c r="P264" s="33">
        <f>SUM(P261:P263)</f>
        <v>42</v>
      </c>
      <c r="Q264" s="220">
        <f>SUM(Q261:Q263)</f>
        <v>67.724999999999994</v>
      </c>
      <c r="R264" s="33">
        <f>SUM(R261:R263)</f>
        <v>42</v>
      </c>
      <c r="S264" s="220">
        <f>SUM(S261:S263)</f>
        <v>67.724999999999994</v>
      </c>
      <c r="T264" s="33"/>
      <c r="U264" s="33"/>
      <c r="V264" s="33"/>
      <c r="W264" s="33"/>
      <c r="X264" s="172"/>
      <c r="Y264" s="33">
        <f>SUM(Y261:Y263)</f>
        <v>42</v>
      </c>
      <c r="Z264" s="220">
        <f>SUM(Z261:Z263)</f>
        <v>67.724999999999994</v>
      </c>
      <c r="AA264" s="33">
        <f>SUM(AA261:AA263)</f>
        <v>42</v>
      </c>
      <c r="AB264" s="220">
        <f>SUM(AB261:AB263)</f>
        <v>67.724999999999994</v>
      </c>
      <c r="AC264" s="33"/>
    </row>
    <row r="265" spans="1:263" s="29" customFormat="1" ht="22.5">
      <c r="A265" s="72"/>
      <c r="B265" s="85" t="s">
        <v>38</v>
      </c>
      <c r="C265" s="33">
        <f>C247+C264</f>
        <v>190</v>
      </c>
      <c r="D265" s="220">
        <f>D264+D247</f>
        <v>992.89599999999996</v>
      </c>
      <c r="E265" s="33">
        <f>E247+E264</f>
        <v>190</v>
      </c>
      <c r="F265" s="220">
        <f>F264+F247</f>
        <v>974.82999999999993</v>
      </c>
      <c r="G265" s="535">
        <f t="shared" si="59"/>
        <v>1</v>
      </c>
      <c r="H265" s="535">
        <f t="shared" si="60"/>
        <v>0.98180474087920588</v>
      </c>
      <c r="I265" s="33">
        <f>I247+I264</f>
        <v>0</v>
      </c>
      <c r="J265" s="220">
        <f>J264+J247</f>
        <v>18.065999999999978</v>
      </c>
      <c r="K265" s="34"/>
      <c r="L265" s="34"/>
      <c r="M265" s="34"/>
      <c r="N265" s="34"/>
      <c r="O265" s="180"/>
      <c r="P265" s="33">
        <f>P247+P264</f>
        <v>190</v>
      </c>
      <c r="Q265" s="220">
        <f>Q264+Q247</f>
        <v>1133.6446799999999</v>
      </c>
      <c r="R265" s="33">
        <f>R247+R264</f>
        <v>190</v>
      </c>
      <c r="S265" s="220">
        <f>S264+S247</f>
        <v>1133.6446799999999</v>
      </c>
      <c r="T265" s="34"/>
      <c r="U265" s="34"/>
      <c r="V265" s="34"/>
      <c r="W265" s="34"/>
      <c r="X265" s="180"/>
      <c r="Y265" s="33">
        <f>Y247+Y264</f>
        <v>190</v>
      </c>
      <c r="Z265" s="220">
        <f>Z264+Z247</f>
        <v>1133.6446799999999</v>
      </c>
      <c r="AA265" s="33">
        <f>AA247+AA264</f>
        <v>190</v>
      </c>
      <c r="AB265" s="220">
        <f>AB264+AB247</f>
        <v>1133.6446799999999</v>
      </c>
      <c r="AC265" s="34"/>
    </row>
    <row r="266" spans="1:263" s="29" customFormat="1" ht="22.5">
      <c r="A266" s="72"/>
      <c r="B266" s="85" t="s">
        <v>63</v>
      </c>
      <c r="C266" s="34">
        <f>C244+C265</f>
        <v>190</v>
      </c>
      <c r="D266" s="221">
        <f>D247+D264</f>
        <v>992.89599999999996</v>
      </c>
      <c r="E266" s="34">
        <f>E244+E265</f>
        <v>190</v>
      </c>
      <c r="F266" s="221">
        <f>F247+F264</f>
        <v>974.82999999999993</v>
      </c>
      <c r="G266" s="535">
        <f t="shared" si="59"/>
        <v>1</v>
      </c>
      <c r="H266" s="535">
        <f t="shared" si="60"/>
        <v>0.98180474087920588</v>
      </c>
      <c r="I266" s="34">
        <f>I244+I265</f>
        <v>0</v>
      </c>
      <c r="J266" s="221">
        <f>J247+J264</f>
        <v>18.065999999999978</v>
      </c>
      <c r="K266" s="34"/>
      <c r="L266" s="34"/>
      <c r="M266" s="34"/>
      <c r="N266" s="34"/>
      <c r="O266" s="180"/>
      <c r="P266" s="34">
        <f>P244+P265</f>
        <v>190</v>
      </c>
      <c r="Q266" s="221">
        <f>Q247+Q264</f>
        <v>1133.6446799999999</v>
      </c>
      <c r="R266" s="34">
        <f>R244+R265</f>
        <v>190</v>
      </c>
      <c r="S266" s="221">
        <f>S247+S264</f>
        <v>1133.6446799999999</v>
      </c>
      <c r="T266" s="34"/>
      <c r="U266" s="34"/>
      <c r="V266" s="34"/>
      <c r="W266" s="34"/>
      <c r="X266" s="180"/>
      <c r="Y266" s="34">
        <f>Y244+Y265</f>
        <v>190</v>
      </c>
      <c r="Z266" s="221">
        <f>Z247+Z264</f>
        <v>1133.6446799999999</v>
      </c>
      <c r="AA266" s="34">
        <f>AA244+AA265</f>
        <v>190</v>
      </c>
      <c r="AB266" s="221">
        <f>AB247+AB264</f>
        <v>1133.6446799999999</v>
      </c>
      <c r="AC266" s="34"/>
    </row>
    <row r="267" spans="1:263" s="29" customFormat="1" ht="22.5">
      <c r="A267" s="38">
        <v>11</v>
      </c>
      <c r="B267" s="37" t="s">
        <v>64</v>
      </c>
      <c r="C267" s="10"/>
      <c r="D267" s="194"/>
      <c r="E267" s="10"/>
      <c r="F267" s="10"/>
      <c r="G267" s="10"/>
      <c r="H267" s="10"/>
      <c r="I267" s="10"/>
      <c r="J267" s="10"/>
      <c r="K267" s="10"/>
      <c r="L267" s="10"/>
      <c r="M267" s="1"/>
      <c r="N267" s="1"/>
      <c r="O267" s="147"/>
      <c r="P267" s="10"/>
      <c r="Q267" s="10"/>
      <c r="R267" s="10"/>
      <c r="S267" s="10"/>
      <c r="T267" s="10"/>
      <c r="U267" s="10"/>
      <c r="V267" s="1"/>
      <c r="W267" s="1"/>
      <c r="X267" s="147"/>
      <c r="Y267" s="10"/>
      <c r="Z267" s="10"/>
      <c r="AA267" s="10"/>
      <c r="AB267" s="10"/>
      <c r="AC267" s="1"/>
    </row>
    <row r="268" spans="1:263" s="29" customFormat="1" ht="22.5">
      <c r="A268" s="36"/>
      <c r="B268" s="37" t="s">
        <v>277</v>
      </c>
      <c r="C268" s="10"/>
      <c r="D268" s="194"/>
      <c r="E268" s="10"/>
      <c r="F268" s="10"/>
      <c r="G268" s="10"/>
      <c r="H268" s="10"/>
      <c r="I268" s="10"/>
      <c r="J268" s="10"/>
      <c r="K268" s="10"/>
      <c r="L268" s="10"/>
      <c r="M268" s="1"/>
      <c r="N268" s="1"/>
      <c r="O268" s="147"/>
      <c r="P268" s="10"/>
      <c r="Q268" s="10"/>
      <c r="R268" s="10"/>
      <c r="S268" s="10"/>
      <c r="T268" s="10"/>
      <c r="U268" s="10"/>
      <c r="V268" s="1"/>
      <c r="W268" s="1"/>
      <c r="X268" s="147"/>
      <c r="Y268" s="10"/>
      <c r="Z268" s="10"/>
      <c r="AA268" s="10"/>
      <c r="AB268" s="10"/>
      <c r="AC268" s="1"/>
    </row>
    <row r="269" spans="1:263" s="29" customFormat="1" ht="67.5">
      <c r="A269" s="36">
        <v>11.01</v>
      </c>
      <c r="B269" s="40" t="s">
        <v>65</v>
      </c>
      <c r="C269" s="200"/>
      <c r="D269" s="201"/>
      <c r="E269" s="200"/>
      <c r="F269" s="200"/>
      <c r="G269" s="200"/>
      <c r="H269" s="200"/>
      <c r="I269" s="200"/>
      <c r="J269" s="200"/>
      <c r="K269" s="200"/>
      <c r="L269" s="200"/>
      <c r="M269" s="2"/>
      <c r="N269" s="2"/>
      <c r="O269" s="148"/>
      <c r="P269" s="200"/>
      <c r="Q269" s="200"/>
      <c r="R269" s="200"/>
      <c r="S269" s="200"/>
      <c r="T269" s="200"/>
      <c r="U269" s="200"/>
      <c r="V269" s="2"/>
      <c r="W269" s="2"/>
      <c r="X269" s="148"/>
      <c r="Y269" s="200"/>
      <c r="Z269" s="200"/>
      <c r="AA269" s="200"/>
      <c r="AB269" s="200"/>
      <c r="AC269" s="2"/>
    </row>
    <row r="270" spans="1:263" s="560" customFormat="1" ht="22.5">
      <c r="A270" s="553"/>
      <c r="B270" s="561" t="s">
        <v>41</v>
      </c>
      <c r="C270" s="562">
        <v>500</v>
      </c>
      <c r="D270" s="563">
        <v>2.5</v>
      </c>
      <c r="E270" s="562">
        <v>345</v>
      </c>
      <c r="F270" s="562">
        <v>1.25</v>
      </c>
      <c r="G270" s="557">
        <f t="shared" ref="G270:G272" si="70">E270/C270</f>
        <v>0.69</v>
      </c>
      <c r="H270" s="557">
        <f t="shared" ref="H270:H272" si="71">F270/D270</f>
        <v>0.5</v>
      </c>
      <c r="I270" s="562">
        <f t="shared" ref="I270:I272" si="72">C270-E270</f>
        <v>155</v>
      </c>
      <c r="J270" s="563">
        <f t="shared" ref="J270:J272" si="73">D270-F270</f>
        <v>1.25</v>
      </c>
      <c r="K270" s="562"/>
      <c r="L270" s="562"/>
      <c r="M270" s="564"/>
      <c r="N270" s="564"/>
      <c r="O270" s="566">
        <v>0.01</v>
      </c>
      <c r="P270" s="562">
        <v>489</v>
      </c>
      <c r="Q270" s="563">
        <f>P270*O270</f>
        <v>4.8899999999999997</v>
      </c>
      <c r="R270" s="555">
        <f t="shared" ref="R270:R272" si="74">P270</f>
        <v>489</v>
      </c>
      <c r="S270" s="556">
        <f t="shared" ref="S270:S272" si="75">Q270</f>
        <v>4.8899999999999997</v>
      </c>
      <c r="T270" s="562"/>
      <c r="U270" s="562"/>
      <c r="V270" s="564"/>
      <c r="W270" s="564"/>
      <c r="X270" s="566">
        <v>0.01</v>
      </c>
      <c r="Y270" s="562">
        <v>489</v>
      </c>
      <c r="Z270" s="563">
        <f>Y270*X270</f>
        <v>4.8899999999999997</v>
      </c>
      <c r="AA270" s="555">
        <f t="shared" ref="AA270:AA272" si="76">Y270</f>
        <v>489</v>
      </c>
      <c r="AB270" s="556">
        <f t="shared" ref="AB270:AB272" si="77">Z270</f>
        <v>4.8899999999999997</v>
      </c>
      <c r="AC270" s="564"/>
    </row>
    <row r="271" spans="1:263" s="29" customFormat="1" ht="22.5">
      <c r="A271" s="36"/>
      <c r="B271" s="40" t="s">
        <v>42</v>
      </c>
      <c r="C271" s="200">
        <v>765</v>
      </c>
      <c r="D271" s="201">
        <v>6.8849999999999998</v>
      </c>
      <c r="E271" s="200">
        <v>443</v>
      </c>
      <c r="F271" s="200">
        <v>3.44</v>
      </c>
      <c r="G271" s="534">
        <f t="shared" si="70"/>
        <v>0.57908496732026149</v>
      </c>
      <c r="H271" s="534">
        <f t="shared" si="71"/>
        <v>0.49963689179375453</v>
      </c>
      <c r="I271" s="200">
        <f t="shared" si="72"/>
        <v>322</v>
      </c>
      <c r="J271" s="201">
        <f t="shared" si="73"/>
        <v>3.4449999999999998</v>
      </c>
      <c r="K271" s="200"/>
      <c r="L271" s="200"/>
      <c r="M271" s="2"/>
      <c r="N271" s="2"/>
      <c r="O271" s="155">
        <v>0.01</v>
      </c>
      <c r="P271" s="200">
        <v>756</v>
      </c>
      <c r="Q271" s="200">
        <f>P271*O271</f>
        <v>7.5600000000000005</v>
      </c>
      <c r="R271" s="224">
        <f t="shared" si="74"/>
        <v>756</v>
      </c>
      <c r="S271" s="225">
        <f t="shared" si="75"/>
        <v>7.5600000000000005</v>
      </c>
      <c r="T271" s="200"/>
      <c r="U271" s="200"/>
      <c r="V271" s="2"/>
      <c r="W271" s="2"/>
      <c r="X271" s="155">
        <v>0.01</v>
      </c>
      <c r="Y271" s="200">
        <v>756</v>
      </c>
      <c r="Z271" s="200">
        <f>Y271*X271</f>
        <v>7.5600000000000005</v>
      </c>
      <c r="AA271" s="224">
        <f t="shared" si="76"/>
        <v>756</v>
      </c>
      <c r="AB271" s="225">
        <f t="shared" si="77"/>
        <v>7.5600000000000005</v>
      </c>
      <c r="AC271" s="2"/>
    </row>
    <row r="272" spans="1:263" s="29" customFormat="1" ht="22.5">
      <c r="A272" s="36"/>
      <c r="B272" s="40" t="s">
        <v>66</v>
      </c>
      <c r="C272" s="200">
        <v>446</v>
      </c>
      <c r="D272" s="201">
        <v>2.23</v>
      </c>
      <c r="E272" s="200">
        <v>116</v>
      </c>
      <c r="F272" s="200">
        <v>1.1100000000000001</v>
      </c>
      <c r="G272" s="534">
        <f t="shared" si="70"/>
        <v>0.26008968609865468</v>
      </c>
      <c r="H272" s="534">
        <f t="shared" si="71"/>
        <v>0.49775784753363234</v>
      </c>
      <c r="I272" s="200">
        <f t="shared" si="72"/>
        <v>330</v>
      </c>
      <c r="J272" s="201">
        <f t="shared" si="73"/>
        <v>1.1199999999999999</v>
      </c>
      <c r="K272" s="200"/>
      <c r="L272" s="200"/>
      <c r="M272" s="2"/>
      <c r="N272" s="2"/>
      <c r="O272" s="155">
        <v>0.01</v>
      </c>
      <c r="P272" s="200">
        <v>267</v>
      </c>
      <c r="Q272" s="200">
        <f>P272*O272</f>
        <v>2.67</v>
      </c>
      <c r="R272" s="224">
        <f t="shared" si="74"/>
        <v>267</v>
      </c>
      <c r="S272" s="225">
        <f t="shared" si="75"/>
        <v>2.67</v>
      </c>
      <c r="T272" s="200"/>
      <c r="U272" s="200"/>
      <c r="V272" s="2"/>
      <c r="W272" s="2"/>
      <c r="X272" s="155">
        <v>0.01</v>
      </c>
      <c r="Y272" s="200">
        <v>267</v>
      </c>
      <c r="Z272" s="200">
        <f>Y272*X272</f>
        <v>2.67</v>
      </c>
      <c r="AA272" s="224">
        <f t="shared" si="76"/>
        <v>267</v>
      </c>
      <c r="AB272" s="225">
        <f t="shared" si="77"/>
        <v>2.67</v>
      </c>
      <c r="AC272" s="2"/>
    </row>
    <row r="273" spans="1:29" s="29" customFormat="1" ht="45">
      <c r="A273" s="36">
        <v>11.02</v>
      </c>
      <c r="B273" s="40" t="s">
        <v>67</v>
      </c>
      <c r="C273" s="200"/>
      <c r="D273" s="201"/>
      <c r="E273" s="200"/>
      <c r="F273" s="200"/>
      <c r="G273" s="200"/>
      <c r="H273" s="200"/>
      <c r="I273" s="200"/>
      <c r="J273" s="200"/>
      <c r="K273" s="200"/>
      <c r="L273" s="200"/>
      <c r="M273" s="2"/>
      <c r="N273" s="2"/>
      <c r="O273" s="148"/>
      <c r="P273" s="200"/>
      <c r="Q273" s="200"/>
      <c r="R273" s="200"/>
      <c r="S273" s="200"/>
      <c r="T273" s="200"/>
      <c r="U273" s="200"/>
      <c r="V273" s="2"/>
      <c r="W273" s="2"/>
      <c r="X273" s="148"/>
      <c r="Y273" s="200"/>
      <c r="Z273" s="200"/>
      <c r="AA273" s="200"/>
      <c r="AB273" s="200"/>
      <c r="AC273" s="2"/>
    </row>
    <row r="274" spans="1:29" s="560" customFormat="1" ht="22.5">
      <c r="A274" s="553"/>
      <c r="B274" s="561" t="s">
        <v>41</v>
      </c>
      <c r="C274" s="562">
        <v>500</v>
      </c>
      <c r="D274" s="563">
        <v>2.5</v>
      </c>
      <c r="E274" s="562">
        <v>371</v>
      </c>
      <c r="F274" s="562">
        <v>1.25</v>
      </c>
      <c r="G274" s="557">
        <f t="shared" ref="G274:G276" si="78">E274/C274</f>
        <v>0.74199999999999999</v>
      </c>
      <c r="H274" s="557">
        <f t="shared" ref="H274:H276" si="79">F274/D274</f>
        <v>0.5</v>
      </c>
      <c r="I274" s="562">
        <f t="shared" ref="I274:I276" si="80">C274-E274</f>
        <v>129</v>
      </c>
      <c r="J274" s="563">
        <f t="shared" ref="J274:J276" si="81">D274-F274</f>
        <v>1.25</v>
      </c>
      <c r="K274" s="562"/>
      <c r="L274" s="562"/>
      <c r="M274" s="564"/>
      <c r="N274" s="564"/>
      <c r="O274" s="566">
        <v>0.01</v>
      </c>
      <c r="P274" s="562">
        <v>489</v>
      </c>
      <c r="Q274" s="563">
        <f>P274*O274</f>
        <v>4.8899999999999997</v>
      </c>
      <c r="R274" s="555">
        <f t="shared" ref="R274:R276" si="82">P274</f>
        <v>489</v>
      </c>
      <c r="S274" s="556">
        <f t="shared" ref="S274:S276" si="83">Q274</f>
        <v>4.8899999999999997</v>
      </c>
      <c r="T274" s="562"/>
      <c r="U274" s="562"/>
      <c r="V274" s="564"/>
      <c r="W274" s="564"/>
      <c r="X274" s="566">
        <v>0.01</v>
      </c>
      <c r="Y274" s="562">
        <v>489</v>
      </c>
      <c r="Z274" s="563">
        <f>Y274*X274</f>
        <v>4.8899999999999997</v>
      </c>
      <c r="AA274" s="555">
        <f t="shared" ref="AA274:AA276" si="84">Y274</f>
        <v>489</v>
      </c>
      <c r="AB274" s="556">
        <f t="shared" ref="AB274:AB276" si="85">Z274</f>
        <v>4.8899999999999997</v>
      </c>
      <c r="AC274" s="564"/>
    </row>
    <row r="275" spans="1:29" s="29" customFormat="1" ht="22.5">
      <c r="A275" s="36"/>
      <c r="B275" s="40" t="s">
        <v>42</v>
      </c>
      <c r="C275" s="200">
        <v>765</v>
      </c>
      <c r="D275" s="201">
        <v>6.8849999999999998</v>
      </c>
      <c r="E275" s="200">
        <v>318</v>
      </c>
      <c r="F275" s="200">
        <v>3.44</v>
      </c>
      <c r="G275" s="534">
        <f t="shared" si="78"/>
        <v>0.41568627450980394</v>
      </c>
      <c r="H275" s="534">
        <f t="shared" si="79"/>
        <v>0.49963689179375453</v>
      </c>
      <c r="I275" s="200">
        <f t="shared" si="80"/>
        <v>447</v>
      </c>
      <c r="J275" s="201">
        <f t="shared" si="81"/>
        <v>3.4449999999999998</v>
      </c>
      <c r="K275" s="200"/>
      <c r="L275" s="200"/>
      <c r="M275" s="2"/>
      <c r="N275" s="2"/>
      <c r="O275" s="155">
        <v>0.01</v>
      </c>
      <c r="P275" s="200">
        <v>756</v>
      </c>
      <c r="Q275" s="200">
        <f>P275*O275</f>
        <v>7.5600000000000005</v>
      </c>
      <c r="R275" s="224">
        <f t="shared" si="82"/>
        <v>756</v>
      </c>
      <c r="S275" s="225">
        <f t="shared" si="83"/>
        <v>7.5600000000000005</v>
      </c>
      <c r="T275" s="200"/>
      <c r="U275" s="200"/>
      <c r="V275" s="2"/>
      <c r="W275" s="2"/>
      <c r="X275" s="155">
        <v>0.01</v>
      </c>
      <c r="Y275" s="200">
        <v>756</v>
      </c>
      <c r="Z275" s="200">
        <f>Y275*X275</f>
        <v>7.5600000000000005</v>
      </c>
      <c r="AA275" s="224">
        <f t="shared" si="84"/>
        <v>756</v>
      </c>
      <c r="AB275" s="225">
        <f t="shared" si="85"/>
        <v>7.5600000000000005</v>
      </c>
      <c r="AC275" s="2"/>
    </row>
    <row r="276" spans="1:29" s="29" customFormat="1" ht="22.5">
      <c r="A276" s="36"/>
      <c r="B276" s="40" t="s">
        <v>66</v>
      </c>
      <c r="C276" s="200">
        <v>446</v>
      </c>
      <c r="D276" s="201">
        <v>2.23</v>
      </c>
      <c r="E276" s="200">
        <v>81</v>
      </c>
      <c r="F276" s="200">
        <v>1.1100000000000001</v>
      </c>
      <c r="G276" s="534">
        <f t="shared" si="78"/>
        <v>0.18161434977578475</v>
      </c>
      <c r="H276" s="534">
        <f t="shared" si="79"/>
        <v>0.49775784753363234</v>
      </c>
      <c r="I276" s="200">
        <f t="shared" si="80"/>
        <v>365</v>
      </c>
      <c r="J276" s="201">
        <f t="shared" si="81"/>
        <v>1.1199999999999999</v>
      </c>
      <c r="K276" s="200"/>
      <c r="L276" s="200"/>
      <c r="M276" s="2"/>
      <c r="N276" s="2"/>
      <c r="O276" s="155">
        <v>0.01</v>
      </c>
      <c r="P276" s="200">
        <v>267</v>
      </c>
      <c r="Q276" s="200">
        <f>P276*O276</f>
        <v>2.67</v>
      </c>
      <c r="R276" s="224">
        <f t="shared" si="82"/>
        <v>267</v>
      </c>
      <c r="S276" s="225">
        <f t="shared" si="83"/>
        <v>2.67</v>
      </c>
      <c r="T276" s="200"/>
      <c r="U276" s="200"/>
      <c r="V276" s="2"/>
      <c r="W276" s="2"/>
      <c r="X276" s="155">
        <v>0.01</v>
      </c>
      <c r="Y276" s="200">
        <v>267</v>
      </c>
      <c r="Z276" s="200">
        <f>Y276*X276</f>
        <v>2.67</v>
      </c>
      <c r="AA276" s="224">
        <f t="shared" si="84"/>
        <v>267</v>
      </c>
      <c r="AB276" s="225">
        <f t="shared" si="85"/>
        <v>2.67</v>
      </c>
      <c r="AC276" s="2"/>
    </row>
    <row r="277" spans="1:29" s="29" customFormat="1" ht="45">
      <c r="A277" s="36">
        <v>11.03</v>
      </c>
      <c r="B277" s="42" t="s">
        <v>68</v>
      </c>
      <c r="C277" s="212"/>
      <c r="D277" s="222"/>
      <c r="E277" s="212"/>
      <c r="F277" s="212"/>
      <c r="G277" s="212"/>
      <c r="H277" s="212"/>
      <c r="I277" s="212"/>
      <c r="J277" s="212"/>
      <c r="K277" s="212"/>
      <c r="L277" s="212"/>
      <c r="M277" s="4"/>
      <c r="N277" s="4"/>
      <c r="O277" s="149"/>
      <c r="P277" s="212"/>
      <c r="Q277" s="212"/>
      <c r="R277" s="212"/>
      <c r="S277" s="212"/>
      <c r="T277" s="212"/>
      <c r="U277" s="212"/>
      <c r="V277" s="4"/>
      <c r="W277" s="4"/>
      <c r="X277" s="149"/>
      <c r="Y277" s="212"/>
      <c r="Z277" s="212"/>
      <c r="AA277" s="212"/>
      <c r="AB277" s="212"/>
      <c r="AC277" s="4"/>
    </row>
    <row r="278" spans="1:29" s="29" customFormat="1" ht="45">
      <c r="A278" s="36">
        <v>11.04</v>
      </c>
      <c r="B278" s="43" t="s">
        <v>274</v>
      </c>
      <c r="C278" s="213"/>
      <c r="D278" s="223"/>
      <c r="E278" s="213"/>
      <c r="F278" s="213"/>
      <c r="G278" s="213"/>
      <c r="H278" s="213"/>
      <c r="I278" s="213"/>
      <c r="J278" s="213"/>
      <c r="K278" s="213"/>
      <c r="L278" s="213"/>
      <c r="M278" s="5"/>
      <c r="N278" s="5"/>
      <c r="O278" s="150"/>
      <c r="P278" s="213"/>
      <c r="Q278" s="213"/>
      <c r="R278" s="213"/>
      <c r="S278" s="213"/>
      <c r="T278" s="213"/>
      <c r="U278" s="213"/>
      <c r="V278" s="5"/>
      <c r="W278" s="5"/>
      <c r="X278" s="150"/>
      <c r="Y278" s="213"/>
      <c r="Z278" s="213"/>
      <c r="AA278" s="213"/>
      <c r="AB278" s="213"/>
      <c r="AC278" s="5"/>
    </row>
    <row r="279" spans="1:29" s="29" customFormat="1" ht="112.5">
      <c r="A279" s="36"/>
      <c r="B279" s="42" t="s">
        <v>275</v>
      </c>
      <c r="C279" s="212"/>
      <c r="D279" s="222"/>
      <c r="E279" s="212"/>
      <c r="F279" s="212"/>
      <c r="G279" s="212"/>
      <c r="H279" s="212"/>
      <c r="I279" s="212"/>
      <c r="J279" s="212"/>
      <c r="K279" s="212"/>
      <c r="L279" s="212"/>
      <c r="M279" s="4"/>
      <c r="N279" s="4"/>
      <c r="O279" s="149">
        <v>0.06</v>
      </c>
      <c r="P279" s="212"/>
      <c r="Q279" s="212"/>
      <c r="R279" s="212"/>
      <c r="S279" s="212"/>
      <c r="T279" s="212"/>
      <c r="U279" s="212"/>
      <c r="V279" s="4"/>
      <c r="W279" s="4"/>
      <c r="X279" s="149">
        <v>0.06</v>
      </c>
      <c r="Y279" s="212"/>
      <c r="Z279" s="212"/>
      <c r="AA279" s="212"/>
      <c r="AB279" s="212"/>
      <c r="AC279" s="4"/>
    </row>
    <row r="280" spans="1:29" s="29" customFormat="1" ht="112.5">
      <c r="A280" s="36"/>
      <c r="B280" s="42" t="s">
        <v>276</v>
      </c>
      <c r="C280" s="212"/>
      <c r="D280" s="222"/>
      <c r="E280" s="212"/>
      <c r="F280" s="212"/>
      <c r="G280" s="212"/>
      <c r="H280" s="212"/>
      <c r="I280" s="212"/>
      <c r="J280" s="212"/>
      <c r="K280" s="212"/>
      <c r="L280" s="212"/>
      <c r="M280" s="4"/>
      <c r="N280" s="4"/>
      <c r="O280" s="149">
        <v>0.06</v>
      </c>
      <c r="P280" s="212"/>
      <c r="Q280" s="212"/>
      <c r="R280" s="212"/>
      <c r="S280" s="212"/>
      <c r="T280" s="212"/>
      <c r="U280" s="212"/>
      <c r="V280" s="4"/>
      <c r="W280" s="4"/>
      <c r="X280" s="149">
        <v>0.06</v>
      </c>
      <c r="Y280" s="212"/>
      <c r="Z280" s="212"/>
      <c r="AA280" s="212"/>
      <c r="AB280" s="212"/>
      <c r="AC280" s="4"/>
    </row>
    <row r="281" spans="1:29" s="29" customFormat="1" ht="45">
      <c r="A281" s="36"/>
      <c r="B281" s="43" t="s">
        <v>278</v>
      </c>
      <c r="C281" s="213"/>
      <c r="D281" s="223"/>
      <c r="E281" s="213"/>
      <c r="F281" s="213"/>
      <c r="G281" s="213"/>
      <c r="H281" s="213"/>
      <c r="I281" s="213"/>
      <c r="J281" s="213"/>
      <c r="K281" s="213"/>
      <c r="L281" s="213"/>
      <c r="M281" s="5"/>
      <c r="N281" s="5"/>
      <c r="O281" s="150"/>
      <c r="P281" s="213"/>
      <c r="Q281" s="213"/>
      <c r="R281" s="213"/>
      <c r="S281" s="213"/>
      <c r="T281" s="213"/>
      <c r="U281" s="213"/>
      <c r="V281" s="5"/>
      <c r="W281" s="5"/>
      <c r="X281" s="150"/>
      <c r="Y281" s="213"/>
      <c r="Z281" s="213"/>
      <c r="AA281" s="213"/>
      <c r="AB281" s="213"/>
      <c r="AC281" s="5"/>
    </row>
    <row r="282" spans="1:29" s="29" customFormat="1" ht="157.5">
      <c r="A282" s="36">
        <v>11.05</v>
      </c>
      <c r="B282" s="40" t="s">
        <v>69</v>
      </c>
      <c r="C282" s="200"/>
      <c r="D282" s="201"/>
      <c r="E282" s="200"/>
      <c r="F282" s="200"/>
      <c r="G282" s="200"/>
      <c r="H282" s="200"/>
      <c r="I282" s="200"/>
      <c r="J282" s="200"/>
      <c r="K282" s="200"/>
      <c r="L282" s="200"/>
      <c r="M282" s="2"/>
      <c r="N282" s="2"/>
      <c r="O282" s="148"/>
      <c r="P282" s="200"/>
      <c r="Q282" s="200"/>
      <c r="R282" s="200"/>
      <c r="S282" s="200"/>
      <c r="T282" s="200"/>
      <c r="U282" s="200"/>
      <c r="V282" s="2"/>
      <c r="W282" s="2"/>
      <c r="X282" s="148"/>
      <c r="Y282" s="200"/>
      <c r="Z282" s="200"/>
      <c r="AA282" s="200"/>
      <c r="AB282" s="200"/>
      <c r="AC282" s="2"/>
    </row>
    <row r="283" spans="1:29" s="29" customFormat="1" ht="45">
      <c r="A283" s="36"/>
      <c r="B283" s="40" t="s">
        <v>41</v>
      </c>
      <c r="C283" s="200">
        <v>19</v>
      </c>
      <c r="D283" s="201">
        <v>0.11</v>
      </c>
      <c r="E283" s="200">
        <v>19</v>
      </c>
      <c r="F283" s="200">
        <v>0.11</v>
      </c>
      <c r="G283" s="534">
        <f t="shared" ref="G283:G285" si="86">E283/C283</f>
        <v>1</v>
      </c>
      <c r="H283" s="534">
        <f t="shared" ref="H283:H285" si="87">F283/D283</f>
        <v>1</v>
      </c>
      <c r="I283" s="200">
        <f t="shared" ref="I283:I285" si="88">C283-E283</f>
        <v>0</v>
      </c>
      <c r="J283" s="201">
        <f t="shared" ref="J283:J285" si="89">D283-F283</f>
        <v>0</v>
      </c>
      <c r="K283" s="200"/>
      <c r="L283" s="200"/>
      <c r="M283" s="2"/>
      <c r="N283" s="2"/>
      <c r="O283" s="155">
        <v>0.02</v>
      </c>
      <c r="P283" s="200">
        <v>20</v>
      </c>
      <c r="Q283" s="200">
        <f>P283*O283</f>
        <v>0.4</v>
      </c>
      <c r="R283" s="224">
        <f t="shared" ref="R283:R285" si="90">P283</f>
        <v>20</v>
      </c>
      <c r="S283" s="224">
        <f t="shared" ref="S283:S285" si="91">Q283</f>
        <v>0.4</v>
      </c>
      <c r="T283" s="200"/>
      <c r="U283" s="200"/>
      <c r="V283" s="2"/>
      <c r="W283" s="2"/>
      <c r="X283" s="155">
        <v>0.02</v>
      </c>
      <c r="Y283" s="200">
        <v>20</v>
      </c>
      <c r="Z283" s="200">
        <f>Y283*X283</f>
        <v>0.4</v>
      </c>
      <c r="AA283" s="224">
        <f t="shared" ref="AA283:AA285" si="92">Y283</f>
        <v>20</v>
      </c>
      <c r="AB283" s="224">
        <f t="shared" ref="AB283:AB285" si="93">Z283</f>
        <v>0.4</v>
      </c>
      <c r="AC283" s="448" t="s">
        <v>608</v>
      </c>
    </row>
    <row r="284" spans="1:29" s="29" customFormat="1" ht="22.5">
      <c r="A284" s="36"/>
      <c r="B284" s="40" t="s">
        <v>42</v>
      </c>
      <c r="C284" s="200">
        <v>27</v>
      </c>
      <c r="D284" s="201">
        <v>0.16</v>
      </c>
      <c r="E284" s="200">
        <v>27</v>
      </c>
      <c r="F284" s="200">
        <v>0.12</v>
      </c>
      <c r="G284" s="534">
        <f t="shared" si="86"/>
        <v>1</v>
      </c>
      <c r="H284" s="534">
        <f t="shared" si="87"/>
        <v>0.75</v>
      </c>
      <c r="I284" s="200">
        <f t="shared" si="88"/>
        <v>0</v>
      </c>
      <c r="J284" s="201">
        <f t="shared" si="89"/>
        <v>4.0000000000000008E-2</v>
      </c>
      <c r="K284" s="200"/>
      <c r="L284" s="200"/>
      <c r="M284" s="2"/>
      <c r="N284" s="2"/>
      <c r="O284" s="155">
        <v>0.02</v>
      </c>
      <c r="P284" s="200">
        <v>40</v>
      </c>
      <c r="Q284" s="200">
        <f>P284*O284</f>
        <v>0.8</v>
      </c>
      <c r="R284" s="224">
        <f t="shared" si="90"/>
        <v>40</v>
      </c>
      <c r="S284" s="224">
        <f t="shared" si="91"/>
        <v>0.8</v>
      </c>
      <c r="T284" s="200"/>
      <c r="U284" s="200"/>
      <c r="V284" s="2"/>
      <c r="W284" s="2"/>
      <c r="X284" s="155">
        <v>0.02</v>
      </c>
      <c r="Y284" s="200">
        <v>40</v>
      </c>
      <c r="Z284" s="200">
        <f>Y284*X284</f>
        <v>0.8</v>
      </c>
      <c r="AA284" s="224">
        <f t="shared" si="92"/>
        <v>40</v>
      </c>
      <c r="AB284" s="224">
        <f t="shared" si="93"/>
        <v>0.8</v>
      </c>
      <c r="AC284" s="2"/>
    </row>
    <row r="285" spans="1:29" s="29" customFormat="1" ht="22.5">
      <c r="A285" s="36"/>
      <c r="B285" s="40" t="s">
        <v>66</v>
      </c>
      <c r="C285" s="200">
        <v>28</v>
      </c>
      <c r="D285" s="201">
        <v>0.17</v>
      </c>
      <c r="E285" s="200">
        <v>28</v>
      </c>
      <c r="F285" s="200">
        <v>0.17</v>
      </c>
      <c r="G285" s="534">
        <f t="shared" si="86"/>
        <v>1</v>
      </c>
      <c r="H285" s="534">
        <f t="shared" si="87"/>
        <v>1</v>
      </c>
      <c r="I285" s="200">
        <f t="shared" si="88"/>
        <v>0</v>
      </c>
      <c r="J285" s="201">
        <f t="shared" si="89"/>
        <v>0</v>
      </c>
      <c r="K285" s="200"/>
      <c r="L285" s="200"/>
      <c r="M285" s="2"/>
      <c r="N285" s="2"/>
      <c r="O285" s="155">
        <v>0.02</v>
      </c>
      <c r="P285" s="200">
        <v>54</v>
      </c>
      <c r="Q285" s="200">
        <f>P285*O285</f>
        <v>1.08</v>
      </c>
      <c r="R285" s="224">
        <f t="shared" si="90"/>
        <v>54</v>
      </c>
      <c r="S285" s="224">
        <f t="shared" si="91"/>
        <v>1.08</v>
      </c>
      <c r="T285" s="200"/>
      <c r="U285" s="200"/>
      <c r="V285" s="2"/>
      <c r="W285" s="2"/>
      <c r="X285" s="155">
        <v>0.02</v>
      </c>
      <c r="Y285" s="200">
        <v>54</v>
      </c>
      <c r="Z285" s="200">
        <f>Y285*X285</f>
        <v>1.08</v>
      </c>
      <c r="AA285" s="224">
        <f t="shared" si="92"/>
        <v>54</v>
      </c>
      <c r="AB285" s="224">
        <f t="shared" si="93"/>
        <v>1.08</v>
      </c>
      <c r="AC285" s="2"/>
    </row>
    <row r="286" spans="1:29" s="29" customFormat="1" ht="45">
      <c r="A286" s="36"/>
      <c r="B286" s="43" t="s">
        <v>279</v>
      </c>
      <c r="C286" s="213"/>
      <c r="D286" s="223"/>
      <c r="E286" s="213"/>
      <c r="F286" s="213"/>
      <c r="G286" s="213"/>
      <c r="H286" s="213"/>
      <c r="I286" s="213"/>
      <c r="J286" s="213"/>
      <c r="K286" s="213"/>
      <c r="L286" s="213"/>
      <c r="M286" s="5"/>
      <c r="N286" s="5"/>
      <c r="O286" s="150"/>
      <c r="P286" s="213"/>
      <c r="Q286" s="213"/>
      <c r="R286" s="213"/>
      <c r="S286" s="213"/>
      <c r="T286" s="213"/>
      <c r="U286" s="213"/>
      <c r="V286" s="5"/>
      <c r="W286" s="5"/>
      <c r="X286" s="150"/>
      <c r="Y286" s="213"/>
      <c r="Z286" s="213"/>
      <c r="AA286" s="213"/>
      <c r="AB286" s="213"/>
      <c r="AC286" s="5"/>
    </row>
    <row r="287" spans="1:29" s="29" customFormat="1" ht="22.5">
      <c r="A287" s="36">
        <v>11.06</v>
      </c>
      <c r="B287" s="40" t="s">
        <v>70</v>
      </c>
      <c r="C287" s="200">
        <v>3</v>
      </c>
      <c r="D287" s="201">
        <v>0.06</v>
      </c>
      <c r="E287" s="200">
        <v>3</v>
      </c>
      <c r="F287" s="200">
        <v>0.04</v>
      </c>
      <c r="G287" s="534">
        <f t="shared" ref="G287:G288" si="94">E287/C287</f>
        <v>1</v>
      </c>
      <c r="H287" s="534">
        <f t="shared" ref="H287:H288" si="95">F287/D287</f>
        <v>0.66666666666666674</v>
      </c>
      <c r="I287" s="200">
        <f t="shared" ref="I287:I288" si="96">C287-E287</f>
        <v>0</v>
      </c>
      <c r="J287" s="201">
        <f t="shared" ref="J287:J288" si="97">D287-F287</f>
        <v>1.9999999999999997E-2</v>
      </c>
      <c r="K287" s="200"/>
      <c r="L287" s="200"/>
      <c r="M287" s="2"/>
      <c r="N287" s="2"/>
      <c r="O287" s="148">
        <v>0.02</v>
      </c>
      <c r="P287" s="200">
        <v>25</v>
      </c>
      <c r="Q287" s="200">
        <f>P287*O287</f>
        <v>0.5</v>
      </c>
      <c r="R287" s="224">
        <f>P287</f>
        <v>25</v>
      </c>
      <c r="S287" s="224">
        <f>Q287</f>
        <v>0.5</v>
      </c>
      <c r="T287" s="200"/>
      <c r="U287" s="200"/>
      <c r="V287" s="2"/>
      <c r="W287" s="2"/>
      <c r="X287" s="148">
        <v>0.02</v>
      </c>
      <c r="Y287" s="200">
        <v>25</v>
      </c>
      <c r="Z287" s="200">
        <f>Y287*X287</f>
        <v>0.5</v>
      </c>
      <c r="AA287" s="224">
        <f>Y287</f>
        <v>25</v>
      </c>
      <c r="AB287" s="224">
        <f>Z287</f>
        <v>0.5</v>
      </c>
      <c r="AC287" s="2"/>
    </row>
    <row r="288" spans="1:29" s="29" customFormat="1" ht="22.5">
      <c r="A288" s="36">
        <v>11.07</v>
      </c>
      <c r="B288" s="40" t="s">
        <v>71</v>
      </c>
      <c r="C288" s="200">
        <v>6</v>
      </c>
      <c r="D288" s="201">
        <v>0.1</v>
      </c>
      <c r="E288" s="200">
        <v>6</v>
      </c>
      <c r="F288" s="201">
        <v>0.06</v>
      </c>
      <c r="G288" s="534">
        <f t="shared" si="94"/>
        <v>1</v>
      </c>
      <c r="H288" s="534">
        <f t="shared" si="95"/>
        <v>0.6</v>
      </c>
      <c r="I288" s="200">
        <f t="shared" si="96"/>
        <v>0</v>
      </c>
      <c r="J288" s="201">
        <f t="shared" si="97"/>
        <v>4.0000000000000008E-2</v>
      </c>
      <c r="K288" s="200"/>
      <c r="L288" s="200"/>
      <c r="M288" s="2"/>
      <c r="N288" s="2"/>
      <c r="O288" s="148">
        <v>1.6E-2</v>
      </c>
      <c r="P288" s="200">
        <v>291</v>
      </c>
      <c r="Q288" s="201">
        <f>P288*O288</f>
        <v>4.6559999999999997</v>
      </c>
      <c r="R288" s="224">
        <f t="shared" ref="R288:R289" si="98">P288</f>
        <v>291</v>
      </c>
      <c r="S288" s="224">
        <f t="shared" ref="S288:S289" si="99">Q288</f>
        <v>4.6559999999999997</v>
      </c>
      <c r="T288" s="200"/>
      <c r="U288" s="200"/>
      <c r="V288" s="2"/>
      <c r="W288" s="2"/>
      <c r="X288" s="148">
        <v>1.6E-2</v>
      </c>
      <c r="Y288" s="200">
        <v>291</v>
      </c>
      <c r="Z288" s="201">
        <f>Y288*X288</f>
        <v>4.6559999999999997</v>
      </c>
      <c r="AA288" s="224">
        <f t="shared" ref="AA288:AA289" si="100">Y288</f>
        <v>291</v>
      </c>
      <c r="AB288" s="224">
        <f t="shared" ref="AB288:AB289" si="101">Z288</f>
        <v>4.6559999999999997</v>
      </c>
      <c r="AC288" s="2"/>
    </row>
    <row r="289" spans="1:29" s="29" customFormat="1" ht="22.5">
      <c r="A289" s="36"/>
      <c r="B289" s="40" t="s">
        <v>345</v>
      </c>
      <c r="C289" s="200"/>
      <c r="D289" s="201"/>
      <c r="E289" s="200"/>
      <c r="F289" s="201"/>
      <c r="G289" s="218"/>
      <c r="H289" s="201"/>
      <c r="I289" s="200"/>
      <c r="J289" s="200"/>
      <c r="K289" s="200"/>
      <c r="L289" s="200"/>
      <c r="M289" s="2"/>
      <c r="N289" s="2"/>
      <c r="O289" s="148"/>
      <c r="P289" s="200"/>
      <c r="Q289" s="201">
        <f>P289*O289</f>
        <v>0</v>
      </c>
      <c r="R289" s="224">
        <f t="shared" si="98"/>
        <v>0</v>
      </c>
      <c r="S289" s="224">
        <f t="shared" si="99"/>
        <v>0</v>
      </c>
      <c r="T289" s="200"/>
      <c r="U289" s="200"/>
      <c r="V289" s="2"/>
      <c r="W289" s="2"/>
      <c r="X289" s="148"/>
      <c r="Y289" s="200"/>
      <c r="Z289" s="201">
        <f>Y289*X289</f>
        <v>0</v>
      </c>
      <c r="AA289" s="224">
        <f t="shared" si="100"/>
        <v>0</v>
      </c>
      <c r="AB289" s="224">
        <f t="shared" si="101"/>
        <v>0</v>
      </c>
      <c r="AC289" s="2"/>
    </row>
    <row r="290" spans="1:29" s="29" customFormat="1" ht="22.5">
      <c r="A290" s="36"/>
      <c r="B290" s="61" t="s">
        <v>36</v>
      </c>
      <c r="C290" s="10">
        <f>SUM(C274:C289)</f>
        <v>1794</v>
      </c>
      <c r="D290" s="194">
        <f>SUM(D270:D288)</f>
        <v>23.830000000000002</v>
      </c>
      <c r="E290" s="10">
        <f>SUM(E274:E289)</f>
        <v>853</v>
      </c>
      <c r="F290" s="194">
        <f>SUM(F270:F288)</f>
        <v>12.099999999999998</v>
      </c>
      <c r="G290" s="535">
        <f t="shared" ref="G290" si="102">E290/C290</f>
        <v>0.47547380156075808</v>
      </c>
      <c r="H290" s="535">
        <f t="shared" ref="H290" si="103">F290/D290</f>
        <v>0.50776332354175391</v>
      </c>
      <c r="I290" s="10">
        <f>SUM(I274:I289)</f>
        <v>941</v>
      </c>
      <c r="J290" s="10"/>
      <c r="K290" s="10"/>
      <c r="L290" s="10"/>
      <c r="M290" s="10"/>
      <c r="N290" s="10"/>
      <c r="O290" s="147"/>
      <c r="P290" s="10">
        <f>SUM(P274:P289)</f>
        <v>1942</v>
      </c>
      <c r="Q290" s="194">
        <f>SUM(Q270:Q288)</f>
        <v>37.676000000000002</v>
      </c>
      <c r="R290" s="10">
        <f>SUM(R274:R289)</f>
        <v>1942</v>
      </c>
      <c r="S290" s="194">
        <f>SUM(S270:S288)</f>
        <v>37.676000000000002</v>
      </c>
      <c r="T290" s="10">
        <f>SUM(T274:T289)</f>
        <v>0</v>
      </c>
      <c r="U290" s="194">
        <f>SUM(U270:U288)</f>
        <v>0</v>
      </c>
      <c r="V290" s="10"/>
      <c r="W290" s="10"/>
      <c r="X290" s="147"/>
      <c r="Y290" s="10">
        <f>SUM(Y274:Y289)</f>
        <v>1942</v>
      </c>
      <c r="Z290" s="194">
        <f>SUM(Z270:Z288)</f>
        <v>37.676000000000002</v>
      </c>
      <c r="AA290" s="10">
        <f>SUM(AA274:AA289)</f>
        <v>1942</v>
      </c>
      <c r="AB290" s="194">
        <f>SUM(AB270:AB288)</f>
        <v>37.676000000000002</v>
      </c>
      <c r="AC290" s="10"/>
    </row>
    <row r="291" spans="1:29" s="29" customFormat="1" ht="67.5">
      <c r="A291" s="38">
        <v>12</v>
      </c>
      <c r="B291" s="37" t="s">
        <v>72</v>
      </c>
      <c r="C291" s="10"/>
      <c r="D291" s="194"/>
      <c r="E291" s="10"/>
      <c r="F291" s="10"/>
      <c r="G291" s="10"/>
      <c r="H291" s="10"/>
      <c r="I291" s="10"/>
      <c r="J291" s="10"/>
      <c r="K291" s="10"/>
      <c r="L291" s="10"/>
      <c r="M291" s="1"/>
      <c r="N291" s="1"/>
      <c r="O291" s="147"/>
      <c r="P291" s="10"/>
      <c r="Q291" s="10"/>
      <c r="R291" s="10"/>
      <c r="S291" s="10"/>
      <c r="T291" s="10"/>
      <c r="U291" s="10"/>
      <c r="V291" s="1"/>
      <c r="W291" s="1"/>
      <c r="X291" s="147"/>
      <c r="Y291" s="10"/>
      <c r="Z291" s="10"/>
      <c r="AA291" s="10"/>
      <c r="AB291" s="10"/>
      <c r="AC291" s="1"/>
    </row>
    <row r="292" spans="1:29" s="29" customFormat="1" ht="22.5">
      <c r="A292" s="36">
        <v>12.01</v>
      </c>
      <c r="B292" s="37" t="s">
        <v>73</v>
      </c>
      <c r="C292" s="10"/>
      <c r="D292" s="194"/>
      <c r="E292" s="10"/>
      <c r="F292" s="10"/>
      <c r="G292" s="10"/>
      <c r="H292" s="10"/>
      <c r="I292" s="10"/>
      <c r="J292" s="10"/>
      <c r="K292" s="10"/>
      <c r="L292" s="10"/>
      <c r="M292" s="1"/>
      <c r="N292" s="1"/>
      <c r="O292" s="147"/>
      <c r="P292" s="10"/>
      <c r="Q292" s="10"/>
      <c r="R292" s="10"/>
      <c r="S292" s="10"/>
      <c r="T292" s="10"/>
      <c r="U292" s="10"/>
      <c r="V292" s="1"/>
      <c r="W292" s="1"/>
      <c r="X292" s="147"/>
      <c r="Y292" s="10"/>
      <c r="Z292" s="10"/>
      <c r="AA292" s="10"/>
      <c r="AB292" s="10"/>
      <c r="AC292" s="1"/>
    </row>
    <row r="293" spans="1:29" s="29" customFormat="1" ht="45">
      <c r="A293" s="36"/>
      <c r="B293" s="86" t="s">
        <v>74</v>
      </c>
      <c r="C293" s="215">
        <v>30</v>
      </c>
      <c r="D293" s="216">
        <v>96.75</v>
      </c>
      <c r="E293" s="215">
        <v>30</v>
      </c>
      <c r="F293" s="216">
        <v>89.71</v>
      </c>
      <c r="G293" s="534">
        <f t="shared" ref="G293:G297" si="104">E293/C293</f>
        <v>1</v>
      </c>
      <c r="H293" s="534">
        <f t="shared" ref="H293:H297" si="105">F293/D293</f>
        <v>0.92723514211886293</v>
      </c>
      <c r="I293" s="215"/>
      <c r="J293" s="215"/>
      <c r="K293" s="215"/>
      <c r="L293" s="215"/>
      <c r="M293" s="35"/>
      <c r="N293" s="35"/>
      <c r="O293" s="144">
        <v>3.4521600000000001</v>
      </c>
      <c r="P293" s="215">
        <v>30</v>
      </c>
      <c r="Q293" s="216">
        <f t="shared" ref="Q293:Q303" si="106">P293*O293</f>
        <v>103.56480000000001</v>
      </c>
      <c r="R293" s="224">
        <f>P293</f>
        <v>30</v>
      </c>
      <c r="S293" s="225">
        <f>Q293</f>
        <v>103.56480000000001</v>
      </c>
      <c r="T293" s="215"/>
      <c r="U293" s="215"/>
      <c r="V293" s="35"/>
      <c r="W293" s="35"/>
      <c r="X293" s="144">
        <v>3.4521600000000001</v>
      </c>
      <c r="Y293" s="215">
        <v>30</v>
      </c>
      <c r="Z293" s="216">
        <f t="shared" ref="Z293:Z303" si="107">Y293*X293</f>
        <v>103.56480000000001</v>
      </c>
      <c r="AA293" s="224">
        <f>Y293</f>
        <v>30</v>
      </c>
      <c r="AB293" s="225">
        <f>Z293</f>
        <v>103.56480000000001</v>
      </c>
      <c r="AC293" s="35"/>
    </row>
    <row r="294" spans="1:29" s="29" customFormat="1" ht="45">
      <c r="A294" s="36"/>
      <c r="B294" s="86" t="s">
        <v>75</v>
      </c>
      <c r="C294" s="215">
        <v>5</v>
      </c>
      <c r="D294" s="216">
        <v>15</v>
      </c>
      <c r="E294" s="215">
        <v>5</v>
      </c>
      <c r="F294" s="215">
        <v>13.18</v>
      </c>
      <c r="G294" s="534">
        <f t="shared" si="104"/>
        <v>1</v>
      </c>
      <c r="H294" s="534">
        <f t="shared" si="105"/>
        <v>0.8786666666666666</v>
      </c>
      <c r="I294" s="215"/>
      <c r="J294" s="215"/>
      <c r="K294" s="215"/>
      <c r="L294" s="215"/>
      <c r="M294" s="35"/>
      <c r="N294" s="35"/>
      <c r="O294" s="101">
        <v>3.4521600000000001</v>
      </c>
      <c r="P294" s="215">
        <v>5</v>
      </c>
      <c r="Q294" s="215">
        <f t="shared" si="106"/>
        <v>17.2608</v>
      </c>
      <c r="R294" s="224">
        <f t="shared" ref="R294:R303" si="108">P294</f>
        <v>5</v>
      </c>
      <c r="S294" s="225">
        <f t="shared" ref="S294:S303" si="109">Q294</f>
        <v>17.2608</v>
      </c>
      <c r="T294" s="215"/>
      <c r="U294" s="215"/>
      <c r="V294" s="35"/>
      <c r="W294" s="35"/>
      <c r="X294" s="101">
        <v>3.4521600000000001</v>
      </c>
      <c r="Y294" s="215">
        <v>5</v>
      </c>
      <c r="Z294" s="215">
        <f t="shared" si="107"/>
        <v>17.2608</v>
      </c>
      <c r="AA294" s="224">
        <f t="shared" ref="AA294:AA303" si="110">Y294</f>
        <v>5</v>
      </c>
      <c r="AB294" s="225">
        <f t="shared" ref="AB294:AB303" si="111">Z294</f>
        <v>17.2608</v>
      </c>
      <c r="AC294" s="35"/>
    </row>
    <row r="295" spans="1:29" s="29" customFormat="1" ht="45">
      <c r="A295" s="36"/>
      <c r="B295" s="86" t="s">
        <v>76</v>
      </c>
      <c r="C295" s="215">
        <v>6</v>
      </c>
      <c r="D295" s="216">
        <v>15.48</v>
      </c>
      <c r="E295" s="215">
        <v>6</v>
      </c>
      <c r="F295" s="216">
        <v>14.4</v>
      </c>
      <c r="G295" s="534">
        <f t="shared" si="104"/>
        <v>1</v>
      </c>
      <c r="H295" s="534">
        <f t="shared" si="105"/>
        <v>0.93023255813953487</v>
      </c>
      <c r="I295" s="215"/>
      <c r="J295" s="215"/>
      <c r="K295" s="215"/>
      <c r="L295" s="215"/>
      <c r="M295" s="35"/>
      <c r="N295" s="35"/>
      <c r="O295" s="101">
        <v>3.4521600000000001</v>
      </c>
      <c r="P295" s="215">
        <v>6</v>
      </c>
      <c r="Q295" s="215">
        <f t="shared" si="106"/>
        <v>20.712960000000002</v>
      </c>
      <c r="R295" s="224">
        <f t="shared" si="108"/>
        <v>6</v>
      </c>
      <c r="S295" s="225">
        <f t="shared" si="109"/>
        <v>20.712960000000002</v>
      </c>
      <c r="T295" s="215"/>
      <c r="U295" s="215"/>
      <c r="V295" s="35"/>
      <c r="W295" s="35"/>
      <c r="X295" s="101">
        <v>3.4521600000000001</v>
      </c>
      <c r="Y295" s="215">
        <v>6</v>
      </c>
      <c r="Z295" s="215">
        <f t="shared" si="107"/>
        <v>20.712960000000002</v>
      </c>
      <c r="AA295" s="224">
        <f t="shared" si="110"/>
        <v>6</v>
      </c>
      <c r="AB295" s="225">
        <f t="shared" si="111"/>
        <v>20.712960000000002</v>
      </c>
      <c r="AC295" s="35"/>
    </row>
    <row r="296" spans="1:29" s="29" customFormat="1" ht="45">
      <c r="A296" s="36"/>
      <c r="B296" s="86" t="s">
        <v>77</v>
      </c>
      <c r="C296" s="215">
        <v>6</v>
      </c>
      <c r="D296" s="216">
        <v>11.61</v>
      </c>
      <c r="E296" s="215">
        <v>6</v>
      </c>
      <c r="F296" s="215">
        <v>8.6300000000000008</v>
      </c>
      <c r="G296" s="534">
        <f t="shared" si="104"/>
        <v>1</v>
      </c>
      <c r="H296" s="534">
        <f t="shared" si="105"/>
        <v>0.74332472006890626</v>
      </c>
      <c r="I296" s="215"/>
      <c r="J296" s="215"/>
      <c r="K296" s="215"/>
      <c r="L296" s="215"/>
      <c r="M296" s="35"/>
      <c r="N296" s="35"/>
      <c r="O296" s="101">
        <v>2.3490000000000002</v>
      </c>
      <c r="P296" s="215">
        <v>6</v>
      </c>
      <c r="Q296" s="215">
        <f t="shared" si="106"/>
        <v>14.094000000000001</v>
      </c>
      <c r="R296" s="224">
        <f t="shared" si="108"/>
        <v>6</v>
      </c>
      <c r="S296" s="225">
        <f t="shared" si="109"/>
        <v>14.094000000000001</v>
      </c>
      <c r="T296" s="215"/>
      <c r="U296" s="215"/>
      <c r="V296" s="35"/>
      <c r="W296" s="35"/>
      <c r="X296" s="101">
        <v>2.3490000000000002</v>
      </c>
      <c r="Y296" s="215">
        <v>6</v>
      </c>
      <c r="Z296" s="215">
        <f t="shared" si="107"/>
        <v>14.094000000000001</v>
      </c>
      <c r="AA296" s="224">
        <f t="shared" si="110"/>
        <v>6</v>
      </c>
      <c r="AB296" s="225">
        <f t="shared" si="111"/>
        <v>14.094000000000001</v>
      </c>
      <c r="AC296" s="35"/>
    </row>
    <row r="297" spans="1:29" s="29" customFormat="1" ht="67.5">
      <c r="A297" s="36"/>
      <c r="B297" s="86" t="s">
        <v>78</v>
      </c>
      <c r="C297" s="215">
        <v>12</v>
      </c>
      <c r="D297" s="216">
        <v>30.96</v>
      </c>
      <c r="E297" s="215">
        <v>12</v>
      </c>
      <c r="F297" s="216">
        <v>27.36</v>
      </c>
      <c r="G297" s="534">
        <f t="shared" si="104"/>
        <v>1</v>
      </c>
      <c r="H297" s="534">
        <f t="shared" si="105"/>
        <v>0.88372093023255804</v>
      </c>
      <c r="I297" s="200">
        <f t="shared" ref="I297" si="112">C297-E297</f>
        <v>0</v>
      </c>
      <c r="J297" s="201">
        <f t="shared" ref="J297" si="113">D297-F297</f>
        <v>3.6000000000000014</v>
      </c>
      <c r="K297" s="215"/>
      <c r="L297" s="215"/>
      <c r="M297" s="35"/>
      <c r="N297" s="35"/>
      <c r="O297" s="228">
        <v>3.4521600000000001</v>
      </c>
      <c r="P297" s="215">
        <v>12</v>
      </c>
      <c r="Q297" s="216">
        <f t="shared" si="106"/>
        <v>41.425920000000005</v>
      </c>
      <c r="R297" s="224">
        <f t="shared" si="108"/>
        <v>12</v>
      </c>
      <c r="S297" s="225">
        <f t="shared" si="109"/>
        <v>41.425920000000005</v>
      </c>
      <c r="T297" s="215"/>
      <c r="U297" s="215"/>
      <c r="V297" s="35"/>
      <c r="W297" s="35"/>
      <c r="X297" s="228">
        <v>3.4521600000000001</v>
      </c>
      <c r="Y297" s="215">
        <v>12</v>
      </c>
      <c r="Z297" s="216">
        <f t="shared" si="107"/>
        <v>41.425920000000005</v>
      </c>
      <c r="AA297" s="224">
        <f t="shared" si="110"/>
        <v>12</v>
      </c>
      <c r="AB297" s="225">
        <f t="shared" si="111"/>
        <v>41.425920000000005</v>
      </c>
      <c r="AC297" s="35"/>
    </row>
    <row r="298" spans="1:29" s="29" customFormat="1" ht="22.5">
      <c r="A298" s="36">
        <v>12.02</v>
      </c>
      <c r="B298" s="86" t="s">
        <v>79</v>
      </c>
      <c r="C298" s="215"/>
      <c r="D298" s="216"/>
      <c r="E298" s="215"/>
      <c r="F298" s="215"/>
      <c r="G298" s="215"/>
      <c r="H298" s="215"/>
      <c r="I298" s="215"/>
      <c r="J298" s="215"/>
      <c r="K298" s="215"/>
      <c r="L298" s="215"/>
      <c r="M298" s="35"/>
      <c r="N298" s="35"/>
      <c r="O298" s="101">
        <v>1</v>
      </c>
      <c r="P298" s="215">
        <v>0</v>
      </c>
      <c r="Q298" s="215">
        <f t="shared" si="106"/>
        <v>0</v>
      </c>
      <c r="R298" s="224">
        <f t="shared" si="108"/>
        <v>0</v>
      </c>
      <c r="S298" s="225">
        <f t="shared" si="109"/>
        <v>0</v>
      </c>
      <c r="T298" s="215"/>
      <c r="U298" s="215"/>
      <c r="V298" s="35"/>
      <c r="W298" s="35"/>
      <c r="X298" s="101">
        <v>1</v>
      </c>
      <c r="Y298" s="215">
        <v>0</v>
      </c>
      <c r="Z298" s="215">
        <f t="shared" si="107"/>
        <v>0</v>
      </c>
      <c r="AA298" s="224">
        <f t="shared" si="110"/>
        <v>0</v>
      </c>
      <c r="AB298" s="225">
        <f t="shared" si="111"/>
        <v>0</v>
      </c>
      <c r="AC298" s="35"/>
    </row>
    <row r="299" spans="1:29" s="29" customFormat="1" ht="45">
      <c r="A299" s="36">
        <f>+A298+0.01</f>
        <v>12.03</v>
      </c>
      <c r="B299" s="86" t="s">
        <v>291</v>
      </c>
      <c r="C299" s="215"/>
      <c r="D299" s="216"/>
      <c r="E299" s="215"/>
      <c r="F299" s="215"/>
      <c r="G299" s="215"/>
      <c r="H299" s="215"/>
      <c r="I299" s="215"/>
      <c r="J299" s="215"/>
      <c r="K299" s="215"/>
      <c r="L299" s="215"/>
      <c r="M299" s="35"/>
      <c r="N299" s="35"/>
      <c r="O299" s="101">
        <v>1</v>
      </c>
      <c r="P299" s="215">
        <v>6</v>
      </c>
      <c r="Q299" s="216">
        <f t="shared" si="106"/>
        <v>6</v>
      </c>
      <c r="R299" s="224">
        <f t="shared" si="108"/>
        <v>6</v>
      </c>
      <c r="S299" s="225">
        <f t="shared" si="109"/>
        <v>6</v>
      </c>
      <c r="T299" s="215"/>
      <c r="U299" s="215"/>
      <c r="V299" s="35"/>
      <c r="W299" s="35"/>
      <c r="X299" s="101">
        <v>1</v>
      </c>
      <c r="Y299" s="215"/>
      <c r="Z299" s="216">
        <f t="shared" si="107"/>
        <v>0</v>
      </c>
      <c r="AA299" s="224">
        <f t="shared" si="110"/>
        <v>0</v>
      </c>
      <c r="AB299" s="225">
        <f t="shared" si="111"/>
        <v>0</v>
      </c>
      <c r="AC299" s="35"/>
    </row>
    <row r="300" spans="1:29" s="29" customFormat="1" ht="22.5">
      <c r="A300" s="36">
        <f t="shared" ref="A300:A303" si="114">+A299+0.01</f>
        <v>12.04</v>
      </c>
      <c r="B300" s="40" t="s">
        <v>80</v>
      </c>
      <c r="C300" s="200">
        <v>6</v>
      </c>
      <c r="D300" s="201">
        <v>3</v>
      </c>
      <c r="E300" s="200">
        <v>6</v>
      </c>
      <c r="F300" s="201">
        <v>3</v>
      </c>
      <c r="G300" s="534">
        <f t="shared" ref="G300:G301" si="115">E300/C300</f>
        <v>1</v>
      </c>
      <c r="H300" s="534">
        <f t="shared" ref="H300:H301" si="116">F300/D300</f>
        <v>1</v>
      </c>
      <c r="I300" s="200">
        <f t="shared" ref="I300:I301" si="117">C300-E300</f>
        <v>0</v>
      </c>
      <c r="J300" s="201">
        <f t="shared" ref="J300:J301" si="118">D300-F300</f>
        <v>0</v>
      </c>
      <c r="K300" s="200"/>
      <c r="L300" s="200"/>
      <c r="M300" s="2"/>
      <c r="N300" s="2"/>
      <c r="O300" s="101">
        <v>0.5</v>
      </c>
      <c r="P300" s="200">
        <v>6</v>
      </c>
      <c r="Q300" s="201">
        <f t="shared" si="106"/>
        <v>3</v>
      </c>
      <c r="R300" s="224">
        <f t="shared" si="108"/>
        <v>6</v>
      </c>
      <c r="S300" s="225">
        <f t="shared" si="109"/>
        <v>3</v>
      </c>
      <c r="T300" s="200"/>
      <c r="U300" s="200"/>
      <c r="V300" s="2"/>
      <c r="W300" s="2"/>
      <c r="X300" s="101">
        <v>0.5</v>
      </c>
      <c r="Y300" s="200">
        <v>6</v>
      </c>
      <c r="Z300" s="201">
        <f t="shared" si="107"/>
        <v>3</v>
      </c>
      <c r="AA300" s="224">
        <f t="shared" si="110"/>
        <v>6</v>
      </c>
      <c r="AB300" s="225">
        <f t="shared" si="111"/>
        <v>3</v>
      </c>
      <c r="AC300" s="2"/>
    </row>
    <row r="301" spans="1:29" s="29" customFormat="1" ht="22.5">
      <c r="A301" s="36">
        <f t="shared" si="114"/>
        <v>12.049999999999999</v>
      </c>
      <c r="B301" s="103" t="s">
        <v>328</v>
      </c>
      <c r="C301" s="215">
        <v>6</v>
      </c>
      <c r="D301" s="216">
        <v>1.8</v>
      </c>
      <c r="E301" s="215">
        <v>0</v>
      </c>
      <c r="F301" s="215">
        <v>0</v>
      </c>
      <c r="G301" s="534">
        <f t="shared" si="115"/>
        <v>0</v>
      </c>
      <c r="H301" s="534">
        <f t="shared" si="116"/>
        <v>0</v>
      </c>
      <c r="I301" s="200">
        <f t="shared" si="117"/>
        <v>6</v>
      </c>
      <c r="J301" s="201">
        <f t="shared" si="118"/>
        <v>1.8</v>
      </c>
      <c r="K301" s="215"/>
      <c r="L301" s="215"/>
      <c r="M301" s="35"/>
      <c r="N301" s="35"/>
      <c r="O301" s="101">
        <v>0.3</v>
      </c>
      <c r="P301" s="215">
        <v>6</v>
      </c>
      <c r="Q301" s="201">
        <f t="shared" si="106"/>
        <v>1.7999999999999998</v>
      </c>
      <c r="R301" s="224">
        <f t="shared" si="108"/>
        <v>6</v>
      </c>
      <c r="S301" s="225">
        <f t="shared" si="109"/>
        <v>1.7999999999999998</v>
      </c>
      <c r="T301" s="215"/>
      <c r="U301" s="215"/>
      <c r="V301" s="35"/>
      <c r="W301" s="35"/>
      <c r="X301" s="101">
        <v>0.3</v>
      </c>
      <c r="Y301" s="215">
        <v>6</v>
      </c>
      <c r="Z301" s="201">
        <f t="shared" si="107"/>
        <v>1.7999999999999998</v>
      </c>
      <c r="AA301" s="224">
        <f t="shared" si="110"/>
        <v>6</v>
      </c>
      <c r="AB301" s="225">
        <f t="shared" si="111"/>
        <v>1.7999999999999998</v>
      </c>
      <c r="AC301" s="35"/>
    </row>
    <row r="302" spans="1:29" s="29" customFormat="1" ht="22.5">
      <c r="A302" s="36">
        <f t="shared" si="114"/>
        <v>12.059999999999999</v>
      </c>
      <c r="B302" s="86" t="s">
        <v>81</v>
      </c>
      <c r="C302" s="215"/>
      <c r="D302" s="216"/>
      <c r="E302" s="215"/>
      <c r="F302" s="215"/>
      <c r="G302" s="215"/>
      <c r="H302" s="215"/>
      <c r="I302" s="215"/>
      <c r="J302" s="215"/>
      <c r="K302" s="215"/>
      <c r="L302" s="215"/>
      <c r="M302" s="35"/>
      <c r="N302" s="35"/>
      <c r="O302" s="101">
        <v>0.1</v>
      </c>
      <c r="P302" s="215">
        <v>0</v>
      </c>
      <c r="Q302" s="215">
        <f t="shared" si="106"/>
        <v>0</v>
      </c>
      <c r="R302" s="224">
        <f t="shared" si="108"/>
        <v>0</v>
      </c>
      <c r="S302" s="225">
        <f t="shared" si="109"/>
        <v>0</v>
      </c>
      <c r="T302" s="215"/>
      <c r="U302" s="215"/>
      <c r="V302" s="35"/>
      <c r="W302" s="35"/>
      <c r="X302" s="101">
        <v>0.1</v>
      </c>
      <c r="Y302" s="215"/>
      <c r="Z302" s="215">
        <f t="shared" si="107"/>
        <v>0</v>
      </c>
      <c r="AA302" s="224">
        <f t="shared" si="110"/>
        <v>0</v>
      </c>
      <c r="AB302" s="225">
        <f t="shared" si="111"/>
        <v>0</v>
      </c>
      <c r="AC302" s="35"/>
    </row>
    <row r="303" spans="1:29" s="29" customFormat="1" ht="22.5">
      <c r="A303" s="36">
        <f t="shared" si="114"/>
        <v>12.069999999999999</v>
      </c>
      <c r="B303" s="41" t="s">
        <v>82</v>
      </c>
      <c r="C303" s="200"/>
      <c r="D303" s="201"/>
      <c r="E303" s="200"/>
      <c r="F303" s="200"/>
      <c r="G303" s="215"/>
      <c r="H303" s="200"/>
      <c r="I303" s="200"/>
      <c r="J303" s="200"/>
      <c r="K303" s="200"/>
      <c r="L303" s="200"/>
      <c r="M303" s="3"/>
      <c r="N303" s="3"/>
      <c r="O303" s="101">
        <v>0.1</v>
      </c>
      <c r="P303" s="200">
        <v>6</v>
      </c>
      <c r="Q303" s="201">
        <f t="shared" si="106"/>
        <v>0.60000000000000009</v>
      </c>
      <c r="R303" s="224">
        <f t="shared" si="108"/>
        <v>6</v>
      </c>
      <c r="S303" s="225">
        <f t="shared" si="109"/>
        <v>0.60000000000000009</v>
      </c>
      <c r="T303" s="200"/>
      <c r="U303" s="200"/>
      <c r="V303" s="3"/>
      <c r="W303" s="3"/>
      <c r="X303" s="101">
        <v>0.1</v>
      </c>
      <c r="Y303" s="200"/>
      <c r="Z303" s="201">
        <f t="shared" si="107"/>
        <v>0</v>
      </c>
      <c r="AA303" s="224">
        <f t="shared" si="110"/>
        <v>0</v>
      </c>
      <c r="AB303" s="225">
        <f t="shared" si="111"/>
        <v>0</v>
      </c>
      <c r="AC303" s="3"/>
    </row>
    <row r="304" spans="1:29" s="29" customFormat="1" ht="22.5">
      <c r="A304" s="36"/>
      <c r="B304" s="61" t="s">
        <v>36</v>
      </c>
      <c r="C304" s="10">
        <f>C300</f>
        <v>6</v>
      </c>
      <c r="D304" s="194">
        <f>SUM(D293:D303)</f>
        <v>174.60000000000002</v>
      </c>
      <c r="E304" s="10">
        <f>E300</f>
        <v>6</v>
      </c>
      <c r="F304" s="194">
        <f>SUM(F293:F303)</f>
        <v>156.27999999999997</v>
      </c>
      <c r="G304" s="7">
        <f t="shared" ref="G304" si="119">E304*100/C304</f>
        <v>100</v>
      </c>
      <c r="H304" s="217">
        <f>F304*100/D304</f>
        <v>89.507445589919783</v>
      </c>
      <c r="I304" s="10">
        <f>I301</f>
        <v>6</v>
      </c>
      <c r="J304" s="194">
        <f>D304-F304</f>
        <v>18.32000000000005</v>
      </c>
      <c r="K304" s="10"/>
      <c r="L304" s="10"/>
      <c r="M304" s="10"/>
      <c r="N304" s="10"/>
      <c r="O304" s="147"/>
      <c r="P304" s="10">
        <f>P300</f>
        <v>6</v>
      </c>
      <c r="Q304" s="194">
        <f>SUM(Q293:Q303)</f>
        <v>208.45848000000004</v>
      </c>
      <c r="R304" s="10">
        <f>R300</f>
        <v>6</v>
      </c>
      <c r="S304" s="194">
        <f>SUM(S293:S303)</f>
        <v>208.45848000000004</v>
      </c>
      <c r="T304" s="10"/>
      <c r="U304" s="10"/>
      <c r="V304" s="10"/>
      <c r="W304" s="10"/>
      <c r="X304" s="147"/>
      <c r="Y304" s="10">
        <f>Y300</f>
        <v>6</v>
      </c>
      <c r="Z304" s="194">
        <f>SUM(Z293:Z303)</f>
        <v>201.85848000000004</v>
      </c>
      <c r="AA304" s="10">
        <f>AA300</f>
        <v>6</v>
      </c>
      <c r="AB304" s="194">
        <f>SUM(AB293:AB303)</f>
        <v>201.85848000000004</v>
      </c>
      <c r="AC304" s="10"/>
    </row>
    <row r="305" spans="1:263" s="29" customFormat="1" ht="45">
      <c r="A305" s="38">
        <v>13</v>
      </c>
      <c r="B305" s="37" t="s">
        <v>83</v>
      </c>
      <c r="C305" s="10"/>
      <c r="D305" s="194"/>
      <c r="E305" s="10"/>
      <c r="F305" s="10"/>
      <c r="G305" s="10"/>
      <c r="H305" s="10"/>
      <c r="I305" s="10"/>
      <c r="J305" s="10"/>
      <c r="K305" s="10"/>
      <c r="L305" s="10"/>
      <c r="M305" s="1"/>
      <c r="N305" s="1"/>
      <c r="O305" s="147"/>
      <c r="P305" s="10"/>
      <c r="Q305" s="10"/>
      <c r="R305" s="10"/>
      <c r="S305" s="10"/>
      <c r="T305" s="10"/>
      <c r="U305" s="10"/>
      <c r="V305" s="1"/>
      <c r="W305" s="1"/>
      <c r="X305" s="147"/>
      <c r="Y305" s="10"/>
      <c r="Z305" s="10"/>
      <c r="AA305" s="10"/>
      <c r="AB305" s="10"/>
      <c r="AC305" s="1"/>
    </row>
    <row r="306" spans="1:263" s="29" customFormat="1" ht="45">
      <c r="A306" s="36">
        <v>13.01</v>
      </c>
      <c r="B306" s="40" t="s">
        <v>84</v>
      </c>
      <c r="C306" s="200">
        <v>64</v>
      </c>
      <c r="D306" s="201">
        <v>165.12</v>
      </c>
      <c r="E306" s="200">
        <v>64</v>
      </c>
      <c r="F306" s="200">
        <v>145.07</v>
      </c>
      <c r="G306" s="534">
        <f t="shared" ref="G306" si="120">E306/C306</f>
        <v>1</v>
      </c>
      <c r="H306" s="534">
        <f t="shared" ref="H306" si="121">F306/D306</f>
        <v>0.87857315891472865</v>
      </c>
      <c r="I306" s="200">
        <f t="shared" ref="I306" si="122">C306-E306</f>
        <v>0</v>
      </c>
      <c r="J306" s="201">
        <f t="shared" ref="J306" si="123">D306-F306</f>
        <v>20.050000000000011</v>
      </c>
      <c r="K306" s="200"/>
      <c r="L306" s="200"/>
      <c r="M306" s="2"/>
      <c r="N306" s="2"/>
      <c r="O306" s="101">
        <v>3.0112800000000002</v>
      </c>
      <c r="P306" s="200">
        <v>64</v>
      </c>
      <c r="Q306" s="200">
        <f>P306*O306</f>
        <v>192.72192000000001</v>
      </c>
      <c r="R306" s="224">
        <f t="shared" ref="R306" si="124">P306</f>
        <v>64</v>
      </c>
      <c r="S306" s="225">
        <f t="shared" ref="S306" si="125">Q306</f>
        <v>192.72192000000001</v>
      </c>
      <c r="T306" s="200"/>
      <c r="U306" s="200"/>
      <c r="V306" s="2"/>
      <c r="W306" s="2"/>
      <c r="X306" s="101">
        <v>3.0112800000000002</v>
      </c>
      <c r="Y306" s="200">
        <v>64</v>
      </c>
      <c r="Z306" s="200">
        <f>Y306*X306</f>
        <v>192.72192000000001</v>
      </c>
      <c r="AA306" s="224">
        <f t="shared" ref="AA306:AA312" si="126">Y306</f>
        <v>64</v>
      </c>
      <c r="AB306" s="225">
        <f t="shared" ref="AB306:AB312" si="127">Z306</f>
        <v>192.72192000000001</v>
      </c>
      <c r="AC306" s="2"/>
    </row>
    <row r="307" spans="1:263" s="29" customFormat="1" ht="22.5">
      <c r="A307" s="36">
        <f t="shared" ref="A307:A312" si="128">+A306+0.01</f>
        <v>13.02</v>
      </c>
      <c r="B307" s="86" t="s">
        <v>79</v>
      </c>
      <c r="C307" s="215"/>
      <c r="D307" s="216"/>
      <c r="E307" s="215"/>
      <c r="F307" s="215"/>
      <c r="G307" s="215"/>
      <c r="H307" s="215"/>
      <c r="I307" s="215"/>
      <c r="J307" s="215"/>
      <c r="K307" s="215"/>
      <c r="L307" s="215"/>
      <c r="M307" s="35"/>
      <c r="N307" s="35"/>
      <c r="O307" s="101">
        <v>0.1</v>
      </c>
      <c r="P307" s="215">
        <v>0</v>
      </c>
      <c r="Q307" s="215">
        <v>0</v>
      </c>
      <c r="R307" s="224">
        <f t="shared" ref="R307:R312" si="129">P307</f>
        <v>0</v>
      </c>
      <c r="S307" s="225">
        <f t="shared" ref="S307:S312" si="130">Q307</f>
        <v>0</v>
      </c>
      <c r="T307" s="215"/>
      <c r="U307" s="215"/>
      <c r="V307" s="35"/>
      <c r="W307" s="35"/>
      <c r="X307" s="101">
        <v>0.1</v>
      </c>
      <c r="Y307" s="215">
        <v>0</v>
      </c>
      <c r="Z307" s="215">
        <v>0</v>
      </c>
      <c r="AA307" s="224">
        <f t="shared" si="126"/>
        <v>0</v>
      </c>
      <c r="AB307" s="225">
        <f t="shared" si="127"/>
        <v>0</v>
      </c>
      <c r="AC307" s="35"/>
    </row>
    <row r="308" spans="1:263" s="29" customFormat="1" ht="45">
      <c r="A308" s="36">
        <f t="shared" si="128"/>
        <v>13.03</v>
      </c>
      <c r="B308" s="86" t="s">
        <v>291</v>
      </c>
      <c r="C308" s="215"/>
      <c r="D308" s="216"/>
      <c r="E308" s="215"/>
      <c r="F308" s="215"/>
      <c r="G308" s="215"/>
      <c r="H308" s="215"/>
      <c r="I308" s="215"/>
      <c r="J308" s="215"/>
      <c r="K308" s="215"/>
      <c r="L308" s="215"/>
      <c r="M308" s="35"/>
      <c r="N308" s="35"/>
      <c r="O308" s="101">
        <v>0.1</v>
      </c>
      <c r="P308" s="215">
        <v>0</v>
      </c>
      <c r="Q308" s="215">
        <v>0</v>
      </c>
      <c r="R308" s="224">
        <f t="shared" si="129"/>
        <v>0</v>
      </c>
      <c r="S308" s="225">
        <f t="shared" si="130"/>
        <v>0</v>
      </c>
      <c r="T308" s="215"/>
      <c r="U308" s="215"/>
      <c r="V308" s="35"/>
      <c r="W308" s="35"/>
      <c r="X308" s="101">
        <v>0.1</v>
      </c>
      <c r="Y308" s="215">
        <v>0</v>
      </c>
      <c r="Z308" s="215">
        <v>0</v>
      </c>
      <c r="AA308" s="224">
        <f t="shared" si="126"/>
        <v>0</v>
      </c>
      <c r="AB308" s="225">
        <f t="shared" si="127"/>
        <v>0</v>
      </c>
      <c r="AC308" s="35"/>
    </row>
    <row r="309" spans="1:263" s="29" customFormat="1" ht="24" customHeight="1">
      <c r="A309" s="36">
        <f t="shared" si="128"/>
        <v>13.04</v>
      </c>
      <c r="B309" s="40" t="s">
        <v>80</v>
      </c>
      <c r="C309" s="200">
        <v>64</v>
      </c>
      <c r="D309" s="201">
        <v>6.4</v>
      </c>
      <c r="E309" s="200">
        <v>64</v>
      </c>
      <c r="F309" s="201">
        <v>6.4</v>
      </c>
      <c r="G309" s="534">
        <f t="shared" ref="G309:G310" si="131">E309/C309</f>
        <v>1</v>
      </c>
      <c r="H309" s="534">
        <f t="shared" ref="H309:H310" si="132">F309/D309</f>
        <v>1</v>
      </c>
      <c r="I309" s="200">
        <f t="shared" ref="I309:I310" si="133">C309-E309</f>
        <v>0</v>
      </c>
      <c r="J309" s="201">
        <f t="shared" ref="J309:J310" si="134">D309-F309</f>
        <v>0</v>
      </c>
      <c r="K309" s="200"/>
      <c r="L309" s="200"/>
      <c r="M309" s="2"/>
      <c r="N309" s="2"/>
      <c r="O309" s="101">
        <v>0.1</v>
      </c>
      <c r="P309" s="200">
        <v>64</v>
      </c>
      <c r="Q309" s="201">
        <f>P309*O309</f>
        <v>6.4</v>
      </c>
      <c r="R309" s="224">
        <f t="shared" si="129"/>
        <v>64</v>
      </c>
      <c r="S309" s="225">
        <f t="shared" si="130"/>
        <v>6.4</v>
      </c>
      <c r="T309" s="200"/>
      <c r="U309" s="200"/>
      <c r="V309" s="2"/>
      <c r="W309" s="2"/>
      <c r="X309" s="101">
        <v>0.1</v>
      </c>
      <c r="Y309" s="200">
        <v>64</v>
      </c>
      <c r="Z309" s="201">
        <f>Y309*X309</f>
        <v>6.4</v>
      </c>
      <c r="AA309" s="224">
        <f t="shared" si="126"/>
        <v>64</v>
      </c>
      <c r="AB309" s="225">
        <f t="shared" si="127"/>
        <v>6.4</v>
      </c>
      <c r="AC309" s="2"/>
    </row>
    <row r="310" spans="1:263" s="29" customFormat="1" ht="22.5">
      <c r="A310" s="36">
        <f t="shared" si="128"/>
        <v>13.049999999999999</v>
      </c>
      <c r="B310" s="86" t="s">
        <v>329</v>
      </c>
      <c r="C310" s="215">
        <v>64</v>
      </c>
      <c r="D310" s="216">
        <v>7.68</v>
      </c>
      <c r="E310" s="215">
        <v>0</v>
      </c>
      <c r="F310" s="215">
        <v>0</v>
      </c>
      <c r="G310" s="534">
        <f t="shared" si="131"/>
        <v>0</v>
      </c>
      <c r="H310" s="534">
        <f t="shared" si="132"/>
        <v>0</v>
      </c>
      <c r="I310" s="200">
        <f t="shared" si="133"/>
        <v>64</v>
      </c>
      <c r="J310" s="201">
        <f t="shared" si="134"/>
        <v>7.68</v>
      </c>
      <c r="K310" s="215"/>
      <c r="L310" s="215"/>
      <c r="M310" s="35"/>
      <c r="N310" s="35"/>
      <c r="O310" s="101">
        <f>0.01*12</f>
        <v>0.12</v>
      </c>
      <c r="P310" s="215">
        <v>64</v>
      </c>
      <c r="Q310" s="201">
        <f>P310*O310</f>
        <v>7.68</v>
      </c>
      <c r="R310" s="224">
        <f t="shared" si="129"/>
        <v>64</v>
      </c>
      <c r="S310" s="225">
        <f t="shared" si="130"/>
        <v>7.68</v>
      </c>
      <c r="T310" s="215"/>
      <c r="U310" s="215"/>
      <c r="V310" s="35"/>
      <c r="W310" s="35"/>
      <c r="X310" s="101">
        <f>0.01*12</f>
        <v>0.12</v>
      </c>
      <c r="Y310" s="215">
        <v>64</v>
      </c>
      <c r="Z310" s="201">
        <f>Y310*X310</f>
        <v>7.68</v>
      </c>
      <c r="AA310" s="224">
        <f t="shared" si="126"/>
        <v>64</v>
      </c>
      <c r="AB310" s="225">
        <f t="shared" si="127"/>
        <v>7.68</v>
      </c>
      <c r="AC310" s="35"/>
    </row>
    <row r="311" spans="1:263" s="29" customFormat="1" ht="22.5">
      <c r="A311" s="36">
        <f t="shared" si="128"/>
        <v>13.059999999999999</v>
      </c>
      <c r="B311" s="86" t="s">
        <v>81</v>
      </c>
      <c r="C311" s="215"/>
      <c r="D311" s="216"/>
      <c r="E311" s="215"/>
      <c r="F311" s="215"/>
      <c r="G311" s="215"/>
      <c r="H311" s="215"/>
      <c r="I311" s="215"/>
      <c r="J311" s="215"/>
      <c r="K311" s="215"/>
      <c r="L311" s="215"/>
      <c r="M311" s="35"/>
      <c r="N311" s="35"/>
      <c r="O311" s="101">
        <v>0.03</v>
      </c>
      <c r="P311" s="215">
        <v>0</v>
      </c>
      <c r="Q311" s="215">
        <v>0</v>
      </c>
      <c r="R311" s="224">
        <f t="shared" si="129"/>
        <v>0</v>
      </c>
      <c r="S311" s="225">
        <f t="shared" si="130"/>
        <v>0</v>
      </c>
      <c r="T311" s="215"/>
      <c r="U311" s="215"/>
      <c r="V311" s="35"/>
      <c r="W311" s="35"/>
      <c r="X311" s="101">
        <v>0.03</v>
      </c>
      <c r="Y311" s="215">
        <v>0</v>
      </c>
      <c r="Z311" s="215">
        <v>0</v>
      </c>
      <c r="AA311" s="224">
        <f t="shared" si="126"/>
        <v>0</v>
      </c>
      <c r="AB311" s="225">
        <f t="shared" si="127"/>
        <v>0</v>
      </c>
      <c r="AC311" s="35"/>
    </row>
    <row r="312" spans="1:263" s="29" customFormat="1" ht="22.5">
      <c r="A312" s="36">
        <f t="shared" si="128"/>
        <v>13.069999999999999</v>
      </c>
      <c r="B312" s="41" t="s">
        <v>82</v>
      </c>
      <c r="C312" s="200"/>
      <c r="D312" s="201"/>
      <c r="E312" s="200"/>
      <c r="F312" s="200"/>
      <c r="G312" s="10"/>
      <c r="H312" s="10"/>
      <c r="I312" s="200"/>
      <c r="J312" s="200"/>
      <c r="K312" s="200"/>
      <c r="L312" s="200"/>
      <c r="M312" s="3"/>
      <c r="N312" s="3"/>
      <c r="O312" s="101">
        <v>0.02</v>
      </c>
      <c r="P312" s="200">
        <v>64</v>
      </c>
      <c r="Q312" s="201">
        <f>P312*O312</f>
        <v>1.28</v>
      </c>
      <c r="R312" s="224">
        <f t="shared" si="129"/>
        <v>64</v>
      </c>
      <c r="S312" s="225">
        <f t="shared" si="130"/>
        <v>1.28</v>
      </c>
      <c r="T312" s="200"/>
      <c r="U312" s="200"/>
      <c r="V312" s="3"/>
      <c r="W312" s="3"/>
      <c r="X312" s="101">
        <v>0.02</v>
      </c>
      <c r="Y312" s="200">
        <v>0</v>
      </c>
      <c r="Z312" s="201">
        <f>Y312*X312</f>
        <v>0</v>
      </c>
      <c r="AA312" s="224">
        <f t="shared" si="126"/>
        <v>0</v>
      </c>
      <c r="AB312" s="225">
        <f t="shared" si="127"/>
        <v>0</v>
      </c>
      <c r="AC312" s="3"/>
    </row>
    <row r="313" spans="1:263" s="29" customFormat="1" ht="22.5">
      <c r="A313" s="36"/>
      <c r="B313" s="61" t="s">
        <v>36</v>
      </c>
      <c r="C313" s="10">
        <v>64</v>
      </c>
      <c r="D313" s="194">
        <f>SUM(D306:D312)</f>
        <v>179.20000000000002</v>
      </c>
      <c r="E313" s="10">
        <f>+E306</f>
        <v>64</v>
      </c>
      <c r="F313" s="194">
        <f>SUM(F306:F312)</f>
        <v>151.47</v>
      </c>
      <c r="G313" s="7">
        <f>E313*100/C313</f>
        <v>100</v>
      </c>
      <c r="H313" s="217">
        <f>F313*100/D313</f>
        <v>84.525669642857139</v>
      </c>
      <c r="I313" s="10">
        <f>I309</f>
        <v>0</v>
      </c>
      <c r="J313" s="194">
        <f>D313-F313</f>
        <v>27.730000000000018</v>
      </c>
      <c r="K313" s="10"/>
      <c r="L313" s="10"/>
      <c r="M313" s="10"/>
      <c r="N313" s="10"/>
      <c r="O313" s="147"/>
      <c r="P313" s="10">
        <v>64</v>
      </c>
      <c r="Q313" s="194">
        <f>SUM(Q306:Q312)</f>
        <v>208.08192000000003</v>
      </c>
      <c r="R313" s="10">
        <v>64</v>
      </c>
      <c r="S313" s="194">
        <f>SUM(S306:S312)</f>
        <v>208.08192000000003</v>
      </c>
      <c r="T313" s="10"/>
      <c r="U313" s="10"/>
      <c r="V313" s="10"/>
      <c r="W313" s="10"/>
      <c r="X313" s="147"/>
      <c r="Y313" s="10">
        <v>64</v>
      </c>
      <c r="Z313" s="194">
        <f>SUM(Z306:Z312)</f>
        <v>206.80192000000002</v>
      </c>
      <c r="AA313" s="10">
        <v>64</v>
      </c>
      <c r="AB313" s="194">
        <f>SUM(AB306:AB312)</f>
        <v>206.80192000000002</v>
      </c>
      <c r="AC313" s="10"/>
    </row>
    <row r="314" spans="1:263" s="29" customFormat="1" ht="45">
      <c r="A314" s="38">
        <v>14</v>
      </c>
      <c r="B314" s="37" t="s">
        <v>85</v>
      </c>
      <c r="C314" s="10"/>
      <c r="D314" s="194"/>
      <c r="E314" s="10"/>
      <c r="F314" s="10"/>
      <c r="G314" s="10"/>
      <c r="H314" s="10"/>
      <c r="I314" s="10"/>
      <c r="J314" s="10"/>
      <c r="K314" s="10"/>
      <c r="L314" s="10"/>
      <c r="M314" s="1"/>
      <c r="N314" s="1"/>
      <c r="O314" s="147"/>
      <c r="P314" s="10"/>
      <c r="Q314" s="10"/>
      <c r="R314" s="10"/>
      <c r="S314" s="10"/>
      <c r="T314" s="10"/>
      <c r="U314" s="10"/>
      <c r="V314" s="1"/>
      <c r="W314" s="1"/>
      <c r="X314" s="147"/>
      <c r="Y314" s="10"/>
      <c r="Z314" s="10"/>
      <c r="AA314" s="10"/>
      <c r="AB314" s="10"/>
      <c r="AC314" s="1"/>
    </row>
    <row r="315" spans="1:263" s="29" customFormat="1" ht="90">
      <c r="A315" s="36">
        <v>14.01</v>
      </c>
      <c r="B315" s="40" t="s">
        <v>86</v>
      </c>
      <c r="C315" s="200"/>
      <c r="D315" s="201"/>
      <c r="E315" s="200"/>
      <c r="F315" s="200"/>
      <c r="G315" s="200"/>
      <c r="H315" s="200"/>
      <c r="I315" s="200"/>
      <c r="J315" s="200"/>
      <c r="K315" s="200"/>
      <c r="L315" s="200"/>
      <c r="M315" s="2"/>
      <c r="N315" s="2"/>
      <c r="O315" s="148"/>
      <c r="P315" s="200"/>
      <c r="Q315" s="200"/>
      <c r="R315" s="200"/>
      <c r="S315" s="200"/>
      <c r="T315" s="200"/>
      <c r="U315" s="200"/>
      <c r="V315" s="2"/>
      <c r="W315" s="2"/>
      <c r="X315" s="148"/>
      <c r="Y315" s="200"/>
      <c r="Z315" s="200"/>
      <c r="AA315" s="200"/>
      <c r="AB315" s="200"/>
      <c r="AC315" s="2"/>
    </row>
    <row r="316" spans="1:263" s="87" customFormat="1" ht="22.5">
      <c r="A316" s="50"/>
      <c r="B316" s="63" t="s">
        <v>301</v>
      </c>
      <c r="C316" s="202">
        <v>1</v>
      </c>
      <c r="D316" s="203">
        <v>25</v>
      </c>
      <c r="E316" s="202">
        <v>0</v>
      </c>
      <c r="F316" s="202">
        <v>0</v>
      </c>
      <c r="G316" s="534">
        <f t="shared" ref="G316" si="135">E316/C316</f>
        <v>0</v>
      </c>
      <c r="H316" s="534">
        <f t="shared" ref="H316" si="136">F316/D316</f>
        <v>0</v>
      </c>
      <c r="I316" s="202">
        <f>C316-E316</f>
        <v>1</v>
      </c>
      <c r="J316" s="203">
        <f>D316-F316</f>
        <v>25</v>
      </c>
      <c r="K316" s="202"/>
      <c r="L316" s="202"/>
      <c r="M316" s="25"/>
      <c r="N316" s="25"/>
      <c r="O316" s="181">
        <v>50</v>
      </c>
      <c r="P316" s="202">
        <v>1</v>
      </c>
      <c r="Q316" s="203">
        <f>P316*O316</f>
        <v>50</v>
      </c>
      <c r="R316" s="202">
        <f t="shared" ref="R316" si="137">P316</f>
        <v>1</v>
      </c>
      <c r="S316" s="203">
        <f t="shared" ref="S316" si="138">Q316</f>
        <v>50</v>
      </c>
      <c r="T316" s="202"/>
      <c r="U316" s="202"/>
      <c r="V316" s="25"/>
      <c r="W316" s="25"/>
      <c r="X316" s="181">
        <v>50</v>
      </c>
      <c r="Y316" s="202">
        <v>1</v>
      </c>
      <c r="Z316" s="203">
        <f>Y316*X316</f>
        <v>50</v>
      </c>
      <c r="AA316" s="202">
        <f t="shared" ref="AA316" si="139">Y316</f>
        <v>1</v>
      </c>
      <c r="AB316" s="203">
        <f t="shared" ref="AB316" si="140">Z316</f>
        <v>50</v>
      </c>
      <c r="AC316" s="25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  <c r="IV316" s="29"/>
      <c r="IW316" s="29"/>
      <c r="IX316" s="29"/>
      <c r="IY316" s="29"/>
      <c r="IZ316" s="29"/>
      <c r="JA316" s="29"/>
      <c r="JB316" s="29"/>
      <c r="JC316" s="29"/>
    </row>
    <row r="317" spans="1:263" s="87" customFormat="1" ht="22.5">
      <c r="A317" s="50"/>
      <c r="B317" s="63" t="s">
        <v>302</v>
      </c>
      <c r="C317" s="202"/>
      <c r="D317" s="203"/>
      <c r="E317" s="202"/>
      <c r="F317" s="202"/>
      <c r="G317" s="534"/>
      <c r="H317" s="534"/>
      <c r="I317" s="202"/>
      <c r="J317" s="202"/>
      <c r="K317" s="202"/>
      <c r="L317" s="202"/>
      <c r="M317" s="25"/>
      <c r="N317" s="25"/>
      <c r="O317" s="181"/>
      <c r="P317" s="202"/>
      <c r="Q317" s="202"/>
      <c r="R317" s="202"/>
      <c r="S317" s="202"/>
      <c r="T317" s="202"/>
      <c r="U317" s="202"/>
      <c r="V317" s="25"/>
      <c r="W317" s="25"/>
      <c r="X317" s="181"/>
      <c r="Y317" s="202"/>
      <c r="Z317" s="202"/>
      <c r="AA317" s="202"/>
      <c r="AB317" s="202"/>
      <c r="AC317" s="25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  <c r="IP317" s="29"/>
      <c r="IQ317" s="29"/>
      <c r="IR317" s="29"/>
      <c r="IS317" s="29"/>
      <c r="IT317" s="29"/>
      <c r="IU317" s="29"/>
      <c r="IV317" s="29"/>
      <c r="IW317" s="29"/>
      <c r="IX317" s="29"/>
      <c r="IY317" s="29"/>
      <c r="IZ317" s="29"/>
      <c r="JA317" s="29"/>
      <c r="JB317" s="29"/>
      <c r="JC317" s="29"/>
    </row>
    <row r="318" spans="1:263" s="29" customFormat="1" ht="22.5">
      <c r="A318" s="36"/>
      <c r="B318" s="61" t="s">
        <v>16</v>
      </c>
      <c r="C318" s="10">
        <f>SUM(C316:C317)</f>
        <v>1</v>
      </c>
      <c r="D318" s="194">
        <f>SUM(D316:D317)</f>
        <v>25</v>
      </c>
      <c r="E318" s="10">
        <f>SUM(E316:E317)</f>
        <v>0</v>
      </c>
      <c r="F318" s="194">
        <f>SUM(F316:F317)</f>
        <v>0</v>
      </c>
      <c r="G318" s="535">
        <f t="shared" ref="G318" si="141">E318/C318</f>
        <v>0</v>
      </c>
      <c r="H318" s="535">
        <f t="shared" ref="H318" si="142">F318/D318</f>
        <v>0</v>
      </c>
      <c r="I318" s="10">
        <f>SUM(I316:I317)</f>
        <v>1</v>
      </c>
      <c r="J318" s="194">
        <f>SUM(J316:J317)</f>
        <v>25</v>
      </c>
      <c r="K318" s="10"/>
      <c r="L318" s="10"/>
      <c r="M318" s="10"/>
      <c r="N318" s="10"/>
      <c r="O318" s="147"/>
      <c r="P318" s="10">
        <f>SUM(P316:P317)</f>
        <v>1</v>
      </c>
      <c r="Q318" s="194">
        <f>SUM(Q316:Q317)</f>
        <v>50</v>
      </c>
      <c r="R318" s="10">
        <f>SUM(R316:R317)</f>
        <v>1</v>
      </c>
      <c r="S318" s="194">
        <f>SUM(S316:S317)</f>
        <v>50</v>
      </c>
      <c r="T318" s="10"/>
      <c r="U318" s="10"/>
      <c r="V318" s="10"/>
      <c r="W318" s="10"/>
      <c r="X318" s="147"/>
      <c r="Y318" s="10">
        <f>SUM(Y316:Y317)</f>
        <v>1</v>
      </c>
      <c r="Z318" s="194">
        <f>SUM(Z316:Z317)</f>
        <v>50</v>
      </c>
      <c r="AA318" s="10">
        <f>SUM(AA316:AA317)</f>
        <v>1</v>
      </c>
      <c r="AB318" s="194">
        <f>SUM(AB316:AB317)</f>
        <v>50</v>
      </c>
      <c r="AC318" s="10"/>
    </row>
    <row r="319" spans="1:263" s="29" customFormat="1" ht="22.5">
      <c r="A319" s="38">
        <v>15</v>
      </c>
      <c r="B319" s="37" t="s">
        <v>87</v>
      </c>
      <c r="C319" s="10"/>
      <c r="D319" s="194"/>
      <c r="E319" s="10"/>
      <c r="F319" s="10"/>
      <c r="G319" s="10"/>
      <c r="H319" s="10"/>
      <c r="I319" s="10"/>
      <c r="J319" s="10"/>
      <c r="K319" s="10"/>
      <c r="L319" s="10"/>
      <c r="M319" s="1"/>
      <c r="N319" s="1"/>
      <c r="O319" s="147"/>
      <c r="P319" s="10"/>
      <c r="Q319" s="10"/>
      <c r="R319" s="10"/>
      <c r="S319" s="10"/>
      <c r="T319" s="10"/>
      <c r="U319" s="10"/>
      <c r="V319" s="1"/>
      <c r="W319" s="1"/>
      <c r="X319" s="147"/>
      <c r="Y319" s="10"/>
      <c r="Z319" s="10"/>
      <c r="AA319" s="10"/>
      <c r="AB319" s="10"/>
      <c r="AC319" s="1"/>
    </row>
    <row r="320" spans="1:263" s="29" customFormat="1" ht="22.5">
      <c r="A320" s="36">
        <v>15.01</v>
      </c>
      <c r="B320" s="40" t="s">
        <v>88</v>
      </c>
      <c r="C320" s="200"/>
      <c r="D320" s="201"/>
      <c r="E320" s="200"/>
      <c r="F320" s="200"/>
      <c r="G320" s="200"/>
      <c r="H320" s="200"/>
      <c r="I320" s="200"/>
      <c r="J320" s="200"/>
      <c r="K320" s="200"/>
      <c r="L320" s="200"/>
      <c r="M320" s="2"/>
      <c r="N320" s="2"/>
      <c r="O320" s="182">
        <v>0.03</v>
      </c>
      <c r="P320" s="200"/>
      <c r="Q320" s="200"/>
      <c r="R320" s="200"/>
      <c r="S320" s="200"/>
      <c r="T320" s="200"/>
      <c r="U320" s="200"/>
      <c r="V320" s="2"/>
      <c r="W320" s="2"/>
      <c r="X320" s="182">
        <v>0.03</v>
      </c>
      <c r="Y320" s="200"/>
      <c r="Z320" s="200"/>
      <c r="AA320" s="200"/>
      <c r="AB320" s="200"/>
      <c r="AC320" s="2"/>
    </row>
    <row r="321" spans="1:263" s="29" customFormat="1" ht="22.5">
      <c r="A321" s="36">
        <v>15.02</v>
      </c>
      <c r="B321" s="40" t="s">
        <v>89</v>
      </c>
      <c r="C321" s="200"/>
      <c r="D321" s="201"/>
      <c r="E321" s="200"/>
      <c r="F321" s="200"/>
      <c r="G321" s="200"/>
      <c r="H321" s="200"/>
      <c r="I321" s="200"/>
      <c r="J321" s="200"/>
      <c r="K321" s="200"/>
      <c r="L321" s="200"/>
      <c r="M321" s="2"/>
      <c r="N321" s="2"/>
      <c r="O321" s="182">
        <v>0.1</v>
      </c>
      <c r="P321" s="200"/>
      <c r="Q321" s="200"/>
      <c r="R321" s="200"/>
      <c r="S321" s="200"/>
      <c r="T321" s="200"/>
      <c r="U321" s="200"/>
      <c r="V321" s="2"/>
      <c r="W321" s="2"/>
      <c r="X321" s="182">
        <v>0.1</v>
      </c>
      <c r="Y321" s="200"/>
      <c r="Z321" s="200"/>
      <c r="AA321" s="200"/>
      <c r="AB321" s="200"/>
      <c r="AC321" s="2"/>
    </row>
    <row r="322" spans="1:263" s="29" customFormat="1" ht="22.5">
      <c r="A322" s="36"/>
      <c r="B322" s="61" t="s">
        <v>16</v>
      </c>
      <c r="C322" s="10"/>
      <c r="D322" s="194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47"/>
      <c r="P322" s="10"/>
      <c r="Q322" s="10"/>
      <c r="R322" s="10"/>
      <c r="S322" s="10"/>
      <c r="T322" s="10"/>
      <c r="U322" s="10"/>
      <c r="V322" s="10"/>
      <c r="W322" s="10"/>
      <c r="X322" s="147"/>
      <c r="Y322" s="10"/>
      <c r="Z322" s="10"/>
      <c r="AA322" s="10"/>
      <c r="AB322" s="10"/>
      <c r="AC322" s="10"/>
    </row>
    <row r="323" spans="1:263" s="29" customFormat="1" ht="22.5">
      <c r="A323" s="53" t="s">
        <v>90</v>
      </c>
      <c r="B323" s="37" t="s">
        <v>91</v>
      </c>
      <c r="C323" s="10"/>
      <c r="D323" s="194"/>
      <c r="E323" s="10"/>
      <c r="F323" s="10"/>
      <c r="G323" s="10"/>
      <c r="H323" s="10"/>
      <c r="I323" s="10"/>
      <c r="J323" s="10"/>
      <c r="K323" s="10"/>
      <c r="L323" s="10"/>
      <c r="M323" s="1"/>
      <c r="N323" s="1"/>
      <c r="O323" s="147"/>
      <c r="P323" s="10"/>
      <c r="Q323" s="10"/>
      <c r="R323" s="10"/>
      <c r="S323" s="10"/>
      <c r="T323" s="10"/>
      <c r="U323" s="10"/>
      <c r="V323" s="1"/>
      <c r="W323" s="1"/>
      <c r="X323" s="147"/>
      <c r="Y323" s="10"/>
      <c r="Z323" s="10"/>
      <c r="AA323" s="10"/>
      <c r="AB323" s="10"/>
      <c r="AC323" s="1"/>
    </row>
    <row r="324" spans="1:263" s="29" customFormat="1" ht="22.5">
      <c r="A324" s="38">
        <v>16</v>
      </c>
      <c r="B324" s="37" t="s">
        <v>92</v>
      </c>
      <c r="C324" s="10"/>
      <c r="D324" s="194"/>
      <c r="E324" s="10"/>
      <c r="F324" s="10"/>
      <c r="G324" s="10"/>
      <c r="H324" s="10"/>
      <c r="I324" s="10"/>
      <c r="J324" s="10"/>
      <c r="K324" s="10"/>
      <c r="L324" s="10"/>
      <c r="M324" s="1"/>
      <c r="N324" s="1"/>
      <c r="O324" s="147"/>
      <c r="P324" s="10"/>
      <c r="Q324" s="10"/>
      <c r="R324" s="10"/>
      <c r="S324" s="10"/>
      <c r="T324" s="10"/>
      <c r="U324" s="10"/>
      <c r="V324" s="1"/>
      <c r="W324" s="1"/>
      <c r="X324" s="147"/>
      <c r="Y324" s="10"/>
      <c r="Z324" s="10"/>
      <c r="AA324" s="10"/>
      <c r="AB324" s="10"/>
      <c r="AC324" s="1"/>
    </row>
    <row r="325" spans="1:263" s="29" customFormat="1" ht="22.5">
      <c r="A325" s="36">
        <v>16.010000000000002</v>
      </c>
      <c r="B325" s="40" t="s">
        <v>93</v>
      </c>
      <c r="C325" s="200"/>
      <c r="D325" s="201"/>
      <c r="E325" s="200"/>
      <c r="F325" s="200"/>
      <c r="G325" s="200"/>
      <c r="H325" s="200"/>
      <c r="I325" s="200"/>
      <c r="J325" s="200"/>
      <c r="K325" s="200"/>
      <c r="L325" s="200"/>
      <c r="M325" s="2"/>
      <c r="N325" s="2"/>
      <c r="O325" s="148"/>
      <c r="P325" s="200"/>
      <c r="Q325" s="200"/>
      <c r="R325" s="200"/>
      <c r="S325" s="200"/>
      <c r="T325" s="200"/>
      <c r="U325" s="200"/>
      <c r="V325" s="2"/>
      <c r="W325" s="2"/>
      <c r="X325" s="148"/>
      <c r="Y325" s="200"/>
      <c r="Z325" s="200"/>
      <c r="AA325" s="200"/>
      <c r="AB325" s="200"/>
      <c r="AC325" s="2"/>
    </row>
    <row r="326" spans="1:263" s="87" customFormat="1" ht="22.5">
      <c r="A326" s="50"/>
      <c r="B326" s="63" t="s">
        <v>41</v>
      </c>
      <c r="C326" s="202">
        <v>1879</v>
      </c>
      <c r="D326" s="203">
        <v>9.39</v>
      </c>
      <c r="E326" s="202">
        <v>1879</v>
      </c>
      <c r="F326" s="202">
        <v>9.39</v>
      </c>
      <c r="G326" s="534">
        <f t="shared" ref="G326:G329" si="143">E326/C326</f>
        <v>1</v>
      </c>
      <c r="H326" s="534">
        <f t="shared" ref="H326:H329" si="144">F326/D326</f>
        <v>1</v>
      </c>
      <c r="I326" s="202">
        <f>C326-E326</f>
        <v>0</v>
      </c>
      <c r="J326" s="203">
        <f>D326-F326</f>
        <v>0</v>
      </c>
      <c r="K326" s="202"/>
      <c r="L326" s="202"/>
      <c r="M326" s="25"/>
      <c r="N326" s="25"/>
      <c r="O326" s="169">
        <v>5.0000000000000001E-3</v>
      </c>
      <c r="P326" s="202">
        <v>909</v>
      </c>
      <c r="Q326" s="203">
        <f>P326*O326</f>
        <v>4.5449999999999999</v>
      </c>
      <c r="R326" s="202">
        <f t="shared" ref="R326" si="145">P326</f>
        <v>909</v>
      </c>
      <c r="S326" s="203">
        <f t="shared" ref="S326" si="146">Q326</f>
        <v>4.5449999999999999</v>
      </c>
      <c r="T326" s="202"/>
      <c r="U326" s="202"/>
      <c r="V326" s="25"/>
      <c r="W326" s="25"/>
      <c r="X326" s="169">
        <v>5.0000000000000001E-3</v>
      </c>
      <c r="Y326" s="202">
        <v>909</v>
      </c>
      <c r="Z326" s="203">
        <f>Y326*X326</f>
        <v>4.5449999999999999</v>
      </c>
      <c r="AA326" s="202">
        <f t="shared" ref="AA326" si="147">Y326</f>
        <v>909</v>
      </c>
      <c r="AB326" s="203">
        <f t="shared" ref="AB326" si="148">Z326</f>
        <v>4.5449999999999999</v>
      </c>
      <c r="AC326" s="25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  <c r="IU326" s="29"/>
      <c r="IV326" s="29"/>
      <c r="IW326" s="29"/>
      <c r="IX326" s="29"/>
      <c r="IY326" s="29"/>
      <c r="IZ326" s="29"/>
      <c r="JA326" s="29"/>
      <c r="JB326" s="29"/>
      <c r="JC326" s="29"/>
    </row>
    <row r="327" spans="1:263" s="87" customFormat="1" ht="22.5">
      <c r="A327" s="50"/>
      <c r="B327" s="63" t="s">
        <v>42</v>
      </c>
      <c r="C327" s="202"/>
      <c r="D327" s="203"/>
      <c r="E327" s="202"/>
      <c r="F327" s="202"/>
      <c r="G327" s="534"/>
      <c r="H327" s="534"/>
      <c r="I327" s="202"/>
      <c r="J327" s="202"/>
      <c r="K327" s="202"/>
      <c r="L327" s="202"/>
      <c r="M327" s="25"/>
      <c r="N327" s="25"/>
      <c r="O327" s="169">
        <v>5.0000000000000001E-3</v>
      </c>
      <c r="P327" s="202">
        <v>909</v>
      </c>
      <c r="Q327" s="202">
        <f>P327*O327</f>
        <v>4.5449999999999999</v>
      </c>
      <c r="R327" s="202">
        <f t="shared" ref="R327" si="149">P327</f>
        <v>909</v>
      </c>
      <c r="S327" s="203">
        <f t="shared" ref="S327" si="150">Q327</f>
        <v>4.5449999999999999</v>
      </c>
      <c r="T327" s="202"/>
      <c r="U327" s="202"/>
      <c r="V327" s="25"/>
      <c r="W327" s="25"/>
      <c r="X327" s="169">
        <v>5.0000000000000001E-3</v>
      </c>
      <c r="Y327" s="202">
        <v>909</v>
      </c>
      <c r="Z327" s="203">
        <f>Y327*X327</f>
        <v>4.5449999999999999</v>
      </c>
      <c r="AA327" s="202">
        <f t="shared" ref="AA327:AA328" si="151">Y327</f>
        <v>909</v>
      </c>
      <c r="AB327" s="203">
        <f t="shared" ref="AB327:AB328" si="152">Z327</f>
        <v>4.5449999999999999</v>
      </c>
      <c r="AC327" s="25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  <c r="IP327" s="29"/>
      <c r="IQ327" s="29"/>
      <c r="IR327" s="29"/>
      <c r="IS327" s="29"/>
      <c r="IT327" s="29"/>
      <c r="IU327" s="29"/>
      <c r="IV327" s="29"/>
      <c r="IW327" s="29"/>
      <c r="IX327" s="29"/>
      <c r="IY327" s="29"/>
      <c r="IZ327" s="29"/>
      <c r="JA327" s="29"/>
      <c r="JB327" s="29"/>
      <c r="JC327" s="29"/>
    </row>
    <row r="328" spans="1:263" s="87" customFormat="1" ht="45">
      <c r="A328" s="50">
        <v>16.02</v>
      </c>
      <c r="B328" s="63" t="s">
        <v>326</v>
      </c>
      <c r="C328" s="202">
        <v>1474</v>
      </c>
      <c r="D328" s="203">
        <v>7.37</v>
      </c>
      <c r="E328" s="202">
        <v>1474</v>
      </c>
      <c r="F328" s="202">
        <v>7.37</v>
      </c>
      <c r="G328" s="535">
        <f t="shared" si="143"/>
        <v>1</v>
      </c>
      <c r="H328" s="535">
        <f t="shared" si="144"/>
        <v>1</v>
      </c>
      <c r="I328" s="202">
        <f>C328-E328</f>
        <v>0</v>
      </c>
      <c r="J328" s="203">
        <f>D328-F328</f>
        <v>0</v>
      </c>
      <c r="K328" s="202"/>
      <c r="L328" s="202"/>
      <c r="M328" s="25"/>
      <c r="N328" s="25"/>
      <c r="O328" s="169">
        <v>5.0000000000000001E-3</v>
      </c>
      <c r="P328" s="202">
        <v>1504</v>
      </c>
      <c r="Q328" s="203">
        <f>P328*O328</f>
        <v>7.5200000000000005</v>
      </c>
      <c r="R328" s="202">
        <f>P328</f>
        <v>1504</v>
      </c>
      <c r="S328" s="203">
        <f t="shared" ref="S328" si="153">Q328</f>
        <v>7.5200000000000005</v>
      </c>
      <c r="T328" s="202"/>
      <c r="U328" s="202"/>
      <c r="V328" s="25"/>
      <c r="W328" s="25"/>
      <c r="X328" s="169">
        <v>5.0000000000000001E-3</v>
      </c>
      <c r="Y328" s="202">
        <v>1504</v>
      </c>
      <c r="Z328" s="203">
        <f>Y328*X328</f>
        <v>7.5200000000000005</v>
      </c>
      <c r="AA328" s="202">
        <f t="shared" si="151"/>
        <v>1504</v>
      </c>
      <c r="AB328" s="203">
        <f t="shared" si="152"/>
        <v>7.5200000000000005</v>
      </c>
      <c r="AC328" s="25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  <c r="IU328" s="29"/>
      <c r="IV328" s="29"/>
      <c r="IW328" s="29"/>
      <c r="IX328" s="29"/>
      <c r="IY328" s="29"/>
      <c r="IZ328" s="29"/>
      <c r="JA328" s="29"/>
      <c r="JB328" s="29"/>
      <c r="JC328" s="29"/>
    </row>
    <row r="329" spans="1:263" s="29" customFormat="1" ht="22.5">
      <c r="A329" s="36"/>
      <c r="B329" s="61" t="s">
        <v>36</v>
      </c>
      <c r="C329" s="10">
        <f>SUM(C326:C328)</f>
        <v>3353</v>
      </c>
      <c r="D329" s="194">
        <f>SUM(D326:D328)</f>
        <v>16.760000000000002</v>
      </c>
      <c r="E329" s="10">
        <f>SUM(E326:E328)</f>
        <v>3353</v>
      </c>
      <c r="F329" s="194">
        <f>SUM(F326:F328)</f>
        <v>16.760000000000002</v>
      </c>
      <c r="G329" s="535">
        <f t="shared" si="143"/>
        <v>1</v>
      </c>
      <c r="H329" s="535">
        <f t="shared" si="144"/>
        <v>1</v>
      </c>
      <c r="I329" s="10">
        <f>C329-E329</f>
        <v>0</v>
      </c>
      <c r="J329" s="194">
        <f>D329-F329</f>
        <v>0</v>
      </c>
      <c r="K329" s="10"/>
      <c r="L329" s="10"/>
      <c r="M329" s="10"/>
      <c r="N329" s="10"/>
      <c r="O329" s="147"/>
      <c r="P329" s="10">
        <f>SUM(P326:P328)</f>
        <v>3322</v>
      </c>
      <c r="Q329" s="194">
        <f>SUM(Q326:Q328)</f>
        <v>16.61</v>
      </c>
      <c r="R329" s="10">
        <f>SUM(R326:R328)</f>
        <v>3322</v>
      </c>
      <c r="S329" s="194">
        <f>SUM(S326:S328)</f>
        <v>16.61</v>
      </c>
      <c r="T329" s="10"/>
      <c r="U329" s="10"/>
      <c r="V329" s="10"/>
      <c r="W329" s="10"/>
      <c r="X329" s="147"/>
      <c r="Y329" s="10">
        <f>SUM(Y326:Y328)</f>
        <v>3322</v>
      </c>
      <c r="Z329" s="194">
        <f>SUM(Z326:Z328)</f>
        <v>16.61</v>
      </c>
      <c r="AA329" s="10">
        <f>SUM(AA326:AA328)</f>
        <v>3322</v>
      </c>
      <c r="AB329" s="194">
        <f>SUM(AB326:AB328)</f>
        <v>16.61</v>
      </c>
      <c r="AC329" s="10"/>
    </row>
    <row r="330" spans="1:263" s="29" customFormat="1" ht="22.5">
      <c r="A330" s="38">
        <v>17</v>
      </c>
      <c r="B330" s="37" t="s">
        <v>94</v>
      </c>
      <c r="C330" s="10"/>
      <c r="D330" s="194"/>
      <c r="E330" s="10"/>
      <c r="F330" s="10"/>
      <c r="G330" s="10"/>
      <c r="H330" s="10"/>
      <c r="I330" s="10"/>
      <c r="J330" s="10"/>
      <c r="K330" s="10"/>
      <c r="L330" s="10"/>
      <c r="M330" s="1"/>
      <c r="N330" s="1"/>
      <c r="O330" s="147"/>
      <c r="P330" s="10"/>
      <c r="Q330" s="10"/>
      <c r="R330" s="10"/>
      <c r="S330" s="10"/>
      <c r="T330" s="10"/>
      <c r="U330" s="10"/>
      <c r="V330" s="1"/>
      <c r="W330" s="1"/>
      <c r="X330" s="147"/>
      <c r="Y330" s="10"/>
      <c r="Z330" s="10"/>
      <c r="AA330" s="10"/>
      <c r="AB330" s="10"/>
      <c r="AC330" s="1"/>
    </row>
    <row r="331" spans="1:263" s="29" customFormat="1" ht="22.5">
      <c r="A331" s="36">
        <v>17.010000000000002</v>
      </c>
      <c r="B331" s="40" t="s">
        <v>93</v>
      </c>
      <c r="C331" s="200">
        <v>639</v>
      </c>
      <c r="D331" s="201">
        <v>31.95</v>
      </c>
      <c r="E331" s="200">
        <v>631</v>
      </c>
      <c r="F331" s="200">
        <v>31.55</v>
      </c>
      <c r="G331" s="534">
        <f t="shared" ref="G331:G333" si="154">E331/C331</f>
        <v>0.98748043818466358</v>
      </c>
      <c r="H331" s="534">
        <f t="shared" ref="H331:H333" si="155">F331/D331</f>
        <v>0.98748043818466358</v>
      </c>
      <c r="I331" s="200">
        <f t="shared" ref="I331:J333" si="156">C331-E331</f>
        <v>8</v>
      </c>
      <c r="J331" s="201">
        <f t="shared" si="156"/>
        <v>0.39999999999999858</v>
      </c>
      <c r="K331" s="200"/>
      <c r="L331" s="200"/>
      <c r="M331" s="2"/>
      <c r="N331" s="2"/>
      <c r="O331" s="182">
        <v>0.05</v>
      </c>
      <c r="P331" s="200">
        <v>631</v>
      </c>
      <c r="Q331" s="200">
        <f>P331*O331</f>
        <v>31.55</v>
      </c>
      <c r="R331" s="224">
        <f t="shared" ref="R331:R332" si="157">P331</f>
        <v>631</v>
      </c>
      <c r="S331" s="225">
        <f t="shared" ref="S331:S332" si="158">Q331</f>
        <v>31.55</v>
      </c>
      <c r="T331" s="200"/>
      <c r="U331" s="200"/>
      <c r="V331" s="2"/>
      <c r="W331" s="2"/>
      <c r="X331" s="182">
        <v>0.05</v>
      </c>
      <c r="Y331" s="200">
        <v>631</v>
      </c>
      <c r="Z331" s="200">
        <f>Y331*X331</f>
        <v>31.55</v>
      </c>
      <c r="AA331" s="224">
        <f t="shared" ref="AA331:AA332" si="159">Y331</f>
        <v>631</v>
      </c>
      <c r="AB331" s="225">
        <f t="shared" ref="AB331:AB332" si="160">Z331</f>
        <v>31.55</v>
      </c>
      <c r="AC331" s="2"/>
    </row>
    <row r="332" spans="1:263" s="29" customFormat="1" ht="22.5">
      <c r="A332" s="36">
        <v>17.02</v>
      </c>
      <c r="B332" s="40" t="s">
        <v>89</v>
      </c>
      <c r="C332" s="200">
        <v>258</v>
      </c>
      <c r="D332" s="201">
        <v>18.059999999999999</v>
      </c>
      <c r="E332" s="200">
        <v>258</v>
      </c>
      <c r="F332" s="200">
        <v>18.059999999999999</v>
      </c>
      <c r="G332" s="534">
        <f t="shared" si="154"/>
        <v>1</v>
      </c>
      <c r="H332" s="534">
        <f t="shared" si="155"/>
        <v>1</v>
      </c>
      <c r="I332" s="200">
        <f t="shared" si="156"/>
        <v>0</v>
      </c>
      <c r="J332" s="201">
        <f t="shared" si="156"/>
        <v>0</v>
      </c>
      <c r="K332" s="200"/>
      <c r="L332" s="200"/>
      <c r="M332" s="2"/>
      <c r="N332" s="2"/>
      <c r="O332" s="182">
        <v>7.0000000000000007E-2</v>
      </c>
      <c r="P332" s="200">
        <v>259</v>
      </c>
      <c r="Q332" s="200">
        <f>P332*O332</f>
        <v>18.130000000000003</v>
      </c>
      <c r="R332" s="224">
        <f t="shared" si="157"/>
        <v>259</v>
      </c>
      <c r="S332" s="225">
        <f t="shared" si="158"/>
        <v>18.130000000000003</v>
      </c>
      <c r="T332" s="200"/>
      <c r="U332" s="200"/>
      <c r="V332" s="2"/>
      <c r="W332" s="2"/>
      <c r="X332" s="182">
        <v>7.0000000000000007E-2</v>
      </c>
      <c r="Y332" s="200">
        <v>259</v>
      </c>
      <c r="Z332" s="200">
        <f>Y332*X332</f>
        <v>18.130000000000003</v>
      </c>
      <c r="AA332" s="224">
        <f t="shared" si="159"/>
        <v>259</v>
      </c>
      <c r="AB332" s="225">
        <f t="shared" si="160"/>
        <v>18.130000000000003</v>
      </c>
      <c r="AC332" s="2"/>
    </row>
    <row r="333" spans="1:263" s="29" customFormat="1" ht="22.5">
      <c r="A333" s="36"/>
      <c r="B333" s="61" t="s">
        <v>36</v>
      </c>
      <c r="C333" s="10">
        <f>SUM(C331:C332)</f>
        <v>897</v>
      </c>
      <c r="D333" s="194">
        <f>SUM(D331:D332)</f>
        <v>50.01</v>
      </c>
      <c r="E333" s="10">
        <f>SUM(E331:E332)</f>
        <v>889</v>
      </c>
      <c r="F333" s="194">
        <f>SUM(F331:F332)</f>
        <v>49.61</v>
      </c>
      <c r="G333" s="535">
        <f t="shared" si="154"/>
        <v>0.99108138238573018</v>
      </c>
      <c r="H333" s="535">
        <f t="shared" si="155"/>
        <v>0.99200159968006396</v>
      </c>
      <c r="I333" s="10">
        <f t="shared" si="156"/>
        <v>8</v>
      </c>
      <c r="J333" s="194">
        <f t="shared" si="156"/>
        <v>0.39999999999999858</v>
      </c>
      <c r="K333" s="10"/>
      <c r="L333" s="10"/>
      <c r="M333" s="10"/>
      <c r="N333" s="10"/>
      <c r="O333" s="147"/>
      <c r="P333" s="10">
        <f>SUM(P331:P332)</f>
        <v>890</v>
      </c>
      <c r="Q333" s="10">
        <f>SUM(Q331:Q332)</f>
        <v>49.680000000000007</v>
      </c>
      <c r="R333" s="10">
        <f>SUM(R331:R332)</f>
        <v>890</v>
      </c>
      <c r="S333" s="10">
        <f>SUM(S331:S332)</f>
        <v>49.680000000000007</v>
      </c>
      <c r="T333" s="10"/>
      <c r="U333" s="10"/>
      <c r="V333" s="10"/>
      <c r="W333" s="10"/>
      <c r="X333" s="147"/>
      <c r="Y333" s="10">
        <f>SUM(Y331:Y332)</f>
        <v>890</v>
      </c>
      <c r="Z333" s="10">
        <f>SUM(Z331:Z332)</f>
        <v>49.680000000000007</v>
      </c>
      <c r="AA333" s="10">
        <f>SUM(AA331:AA332)</f>
        <v>890</v>
      </c>
      <c r="AB333" s="10">
        <f>SUM(AB331:AB332)</f>
        <v>49.680000000000007</v>
      </c>
      <c r="AC333" s="10"/>
    </row>
    <row r="334" spans="1:263" ht="45">
      <c r="A334" s="38">
        <v>18</v>
      </c>
      <c r="B334" s="37" t="s">
        <v>95</v>
      </c>
      <c r="C334" s="10"/>
      <c r="D334" s="194"/>
      <c r="E334" s="10"/>
      <c r="F334" s="10"/>
      <c r="G334" s="10"/>
      <c r="H334" s="10"/>
      <c r="I334" s="10"/>
      <c r="J334" s="10"/>
      <c r="K334" s="10"/>
      <c r="L334" s="10"/>
      <c r="M334" s="1"/>
      <c r="N334" s="1"/>
      <c r="O334" s="147"/>
      <c r="P334" s="10"/>
      <c r="Q334" s="10"/>
      <c r="R334" s="10"/>
      <c r="S334" s="10"/>
      <c r="T334" s="10"/>
      <c r="U334" s="10"/>
      <c r="V334" s="1"/>
      <c r="W334" s="1"/>
      <c r="X334" s="147"/>
      <c r="Y334" s="10"/>
      <c r="Z334" s="10"/>
      <c r="AA334" s="10"/>
      <c r="AB334" s="10"/>
      <c r="AC334" s="1"/>
    </row>
    <row r="335" spans="1:263" ht="22.5">
      <c r="A335" s="36">
        <v>18.010000000000002</v>
      </c>
      <c r="B335" s="40" t="s">
        <v>96</v>
      </c>
      <c r="C335" s="200"/>
      <c r="D335" s="201"/>
      <c r="E335" s="200"/>
      <c r="F335" s="200"/>
      <c r="G335" s="200"/>
      <c r="H335" s="200"/>
      <c r="I335" s="200"/>
      <c r="J335" s="200"/>
      <c r="K335" s="200"/>
      <c r="L335" s="200"/>
      <c r="M335" s="2"/>
      <c r="N335" s="2"/>
      <c r="O335" s="148"/>
      <c r="P335" s="200"/>
      <c r="Q335" s="200"/>
      <c r="R335" s="200"/>
      <c r="S335" s="200"/>
      <c r="T335" s="200"/>
      <c r="U335" s="200"/>
      <c r="V335" s="2"/>
      <c r="W335" s="2"/>
      <c r="X335" s="148"/>
      <c r="Y335" s="200"/>
      <c r="Z335" s="200"/>
      <c r="AA335" s="200"/>
      <c r="AB335" s="200"/>
      <c r="AC335" s="2"/>
    </row>
    <row r="336" spans="1:263" ht="22.5">
      <c r="A336" s="36">
        <f>+A335+0.01</f>
        <v>18.020000000000003</v>
      </c>
      <c r="B336" s="40" t="s">
        <v>97</v>
      </c>
      <c r="C336" s="200"/>
      <c r="D336" s="201"/>
      <c r="E336" s="200"/>
      <c r="F336" s="200"/>
      <c r="G336" s="200"/>
      <c r="H336" s="200"/>
      <c r="I336" s="200"/>
      <c r="J336" s="200"/>
      <c r="K336" s="200"/>
      <c r="L336" s="200"/>
      <c r="M336" s="2"/>
      <c r="N336" s="2"/>
      <c r="O336" s="148"/>
      <c r="P336" s="200"/>
      <c r="Q336" s="200"/>
      <c r="R336" s="200"/>
      <c r="S336" s="200"/>
      <c r="T336" s="200"/>
      <c r="U336" s="200"/>
      <c r="V336" s="2"/>
      <c r="W336" s="2"/>
      <c r="X336" s="148"/>
      <c r="Y336" s="200"/>
      <c r="Z336" s="200"/>
      <c r="AA336" s="200"/>
      <c r="AB336" s="200"/>
      <c r="AC336" s="2"/>
    </row>
    <row r="337" spans="1:263" ht="22.5">
      <c r="A337" s="36"/>
      <c r="B337" s="61" t="s">
        <v>36</v>
      </c>
      <c r="C337" s="10"/>
      <c r="D337" s="194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47"/>
      <c r="P337" s="10"/>
      <c r="Q337" s="10"/>
      <c r="R337" s="10"/>
      <c r="S337" s="10"/>
      <c r="T337" s="10"/>
      <c r="U337" s="10"/>
      <c r="V337" s="10"/>
      <c r="W337" s="10"/>
      <c r="X337" s="147"/>
      <c r="Y337" s="10"/>
      <c r="Z337" s="10"/>
      <c r="AA337" s="10"/>
      <c r="AB337" s="10"/>
      <c r="AC337" s="10"/>
    </row>
    <row r="338" spans="1:263" ht="22.5">
      <c r="A338" s="38">
        <v>19</v>
      </c>
      <c r="B338" s="37" t="s">
        <v>98</v>
      </c>
      <c r="C338" s="10"/>
      <c r="D338" s="194"/>
      <c r="E338" s="10"/>
      <c r="F338" s="10"/>
      <c r="G338" s="10"/>
      <c r="H338" s="10"/>
      <c r="I338" s="10"/>
      <c r="J338" s="10"/>
      <c r="K338" s="10"/>
      <c r="L338" s="10"/>
      <c r="M338" s="1"/>
      <c r="N338" s="1"/>
      <c r="O338" s="147"/>
      <c r="P338" s="10"/>
      <c r="Q338" s="10"/>
      <c r="R338" s="10"/>
      <c r="S338" s="10"/>
      <c r="T338" s="10"/>
      <c r="U338" s="10"/>
      <c r="V338" s="1"/>
      <c r="W338" s="1"/>
      <c r="X338" s="147"/>
      <c r="Y338" s="10"/>
      <c r="Z338" s="10"/>
      <c r="AA338" s="10"/>
      <c r="AB338" s="10"/>
      <c r="AC338" s="1"/>
    </row>
    <row r="339" spans="1:263" ht="45">
      <c r="A339" s="36">
        <v>19.010000000000002</v>
      </c>
      <c r="B339" s="40" t="s">
        <v>99</v>
      </c>
      <c r="C339" s="200">
        <v>537</v>
      </c>
      <c r="D339" s="201">
        <v>32.549999999999997</v>
      </c>
      <c r="E339" s="200">
        <v>526</v>
      </c>
      <c r="F339" s="201">
        <v>32.200000000000003</v>
      </c>
      <c r="G339" s="534">
        <f t="shared" ref="G339" si="161">E339/C339</f>
        <v>0.97951582867783982</v>
      </c>
      <c r="H339" s="534">
        <f t="shared" ref="H339" si="162">F339/D339</f>
        <v>0.98924731182795711</v>
      </c>
      <c r="I339" s="200">
        <f>C339-E339</f>
        <v>11</v>
      </c>
      <c r="J339" s="201">
        <f>D339-F339</f>
        <v>0.34999999999999432</v>
      </c>
      <c r="K339" s="200"/>
      <c r="L339" s="200"/>
      <c r="M339" s="2"/>
      <c r="N339" s="2"/>
      <c r="O339" s="148"/>
      <c r="P339" s="200"/>
      <c r="Q339" s="200"/>
      <c r="R339" s="200"/>
      <c r="S339" s="200"/>
      <c r="T339" s="200"/>
      <c r="U339" s="200"/>
      <c r="V339" s="2"/>
      <c r="W339" s="2"/>
      <c r="X339" s="148"/>
      <c r="Y339" s="200"/>
      <c r="Z339" s="200"/>
      <c r="AA339" s="200"/>
      <c r="AB339" s="200"/>
      <c r="AC339" s="2"/>
    </row>
    <row r="340" spans="1:263" ht="22.5">
      <c r="A340" s="36" t="s">
        <v>338</v>
      </c>
      <c r="B340" s="40" t="s">
        <v>340</v>
      </c>
      <c r="C340" s="200"/>
      <c r="D340" s="201"/>
      <c r="E340" s="200"/>
      <c r="F340" s="201"/>
      <c r="G340" s="201"/>
      <c r="H340" s="201"/>
      <c r="I340" s="200"/>
      <c r="J340" s="200"/>
      <c r="K340" s="200"/>
      <c r="L340" s="200"/>
      <c r="M340" s="2"/>
      <c r="N340" s="2"/>
      <c r="O340" s="148">
        <v>0.05</v>
      </c>
      <c r="P340" s="200">
        <v>406</v>
      </c>
      <c r="Q340" s="201">
        <f>P340*O340</f>
        <v>20.3</v>
      </c>
      <c r="R340" s="224">
        <f t="shared" ref="R340:R341" si="163">P340</f>
        <v>406</v>
      </c>
      <c r="S340" s="225">
        <f t="shared" ref="S340:S341" si="164">Q340</f>
        <v>20.3</v>
      </c>
      <c r="T340" s="200"/>
      <c r="U340" s="200"/>
      <c r="V340" s="2"/>
      <c r="W340" s="2"/>
      <c r="X340" s="148">
        <v>0.05</v>
      </c>
      <c r="Y340" s="200">
        <v>406</v>
      </c>
      <c r="Z340" s="201">
        <f>Y340*X340</f>
        <v>20.3</v>
      </c>
      <c r="AA340" s="224">
        <f t="shared" ref="AA340:AA341" si="165">Y340</f>
        <v>406</v>
      </c>
      <c r="AB340" s="225">
        <f t="shared" ref="AB340:AB341" si="166">Z340</f>
        <v>20.3</v>
      </c>
      <c r="AC340" s="2"/>
    </row>
    <row r="341" spans="1:263" ht="22.5">
      <c r="A341" s="36" t="s">
        <v>339</v>
      </c>
      <c r="B341" s="40" t="s">
        <v>341</v>
      </c>
      <c r="C341" s="200"/>
      <c r="D341" s="201"/>
      <c r="E341" s="200"/>
      <c r="F341" s="201"/>
      <c r="G341" s="201"/>
      <c r="H341" s="201"/>
      <c r="I341" s="200"/>
      <c r="J341" s="200"/>
      <c r="K341" s="200"/>
      <c r="L341" s="200"/>
      <c r="M341" s="2"/>
      <c r="N341" s="2"/>
      <c r="O341" s="162">
        <v>0.1</v>
      </c>
      <c r="P341" s="200">
        <v>118</v>
      </c>
      <c r="Q341" s="201">
        <f>P341*O341</f>
        <v>11.8</v>
      </c>
      <c r="R341" s="224">
        <f t="shared" si="163"/>
        <v>118</v>
      </c>
      <c r="S341" s="225">
        <f t="shared" si="164"/>
        <v>11.8</v>
      </c>
      <c r="T341" s="200"/>
      <c r="U341" s="200"/>
      <c r="V341" s="2"/>
      <c r="W341" s="2"/>
      <c r="X341" s="162">
        <v>0.1</v>
      </c>
      <c r="Y341" s="200">
        <v>118</v>
      </c>
      <c r="Z341" s="201">
        <f>Y341*X341</f>
        <v>11.8</v>
      </c>
      <c r="AA341" s="224">
        <f t="shared" si="165"/>
        <v>118</v>
      </c>
      <c r="AB341" s="225">
        <f t="shared" si="166"/>
        <v>11.8</v>
      </c>
      <c r="AC341" s="2"/>
    </row>
    <row r="342" spans="1:263" ht="22.5">
      <c r="A342" s="36"/>
      <c r="B342" s="61" t="s">
        <v>36</v>
      </c>
      <c r="C342" s="10">
        <f>SUM(C339)</f>
        <v>537</v>
      </c>
      <c r="D342" s="194">
        <f>SUM(D339)</f>
        <v>32.549999999999997</v>
      </c>
      <c r="E342" s="10">
        <f>SUM(E339)</f>
        <v>526</v>
      </c>
      <c r="F342" s="194">
        <f>SUM(F339)</f>
        <v>32.200000000000003</v>
      </c>
      <c r="G342" s="535">
        <f t="shared" ref="G342" si="167">E342/C342</f>
        <v>0.97951582867783982</v>
      </c>
      <c r="H342" s="535">
        <f t="shared" ref="H342" si="168">F342/D342</f>
        <v>0.98924731182795711</v>
      </c>
      <c r="I342" s="10">
        <f>C342-E342</f>
        <v>11</v>
      </c>
      <c r="J342" s="194">
        <f>D342-F342</f>
        <v>0.34999999999999432</v>
      </c>
      <c r="K342" s="10"/>
      <c r="L342" s="10"/>
      <c r="M342" s="10"/>
      <c r="N342" s="10"/>
      <c r="O342" s="147"/>
      <c r="P342" s="10">
        <f>SUM(P340:P341)</f>
        <v>524</v>
      </c>
      <c r="Q342" s="194">
        <f>SUM(Q340:Q341)</f>
        <v>32.1</v>
      </c>
      <c r="R342" s="10">
        <f>SUM(R340:R341)</f>
        <v>524</v>
      </c>
      <c r="S342" s="194">
        <f>SUM(S340:S341)</f>
        <v>32.1</v>
      </c>
      <c r="T342" s="10"/>
      <c r="U342" s="10"/>
      <c r="V342" s="10"/>
      <c r="W342" s="10"/>
      <c r="X342" s="147"/>
      <c r="Y342" s="10">
        <f>SUM(Y340:Y341)</f>
        <v>524</v>
      </c>
      <c r="Z342" s="194">
        <f>SUM(Z340:Z341)</f>
        <v>32.1</v>
      </c>
      <c r="AA342" s="10">
        <f>SUM(AA340:AA341)</f>
        <v>524</v>
      </c>
      <c r="AB342" s="194">
        <f>SUM(AB340:AB341)</f>
        <v>32.1</v>
      </c>
      <c r="AC342" s="10"/>
    </row>
    <row r="343" spans="1:263" ht="45">
      <c r="A343" s="36" t="s">
        <v>100</v>
      </c>
      <c r="B343" s="37" t="s">
        <v>101</v>
      </c>
      <c r="C343" s="10"/>
      <c r="D343" s="194"/>
      <c r="E343" s="10"/>
      <c r="F343" s="10"/>
      <c r="G343" s="10"/>
      <c r="H343" s="10"/>
      <c r="I343" s="10"/>
      <c r="J343" s="10"/>
      <c r="K343" s="10"/>
      <c r="L343" s="10"/>
      <c r="M343" s="1"/>
      <c r="N343" s="1"/>
      <c r="O343" s="147"/>
      <c r="P343" s="10"/>
      <c r="Q343" s="10"/>
      <c r="R343" s="10"/>
      <c r="S343" s="10"/>
      <c r="T343" s="10"/>
      <c r="U343" s="10"/>
      <c r="V343" s="1"/>
      <c r="W343" s="1"/>
      <c r="X343" s="147"/>
      <c r="Y343" s="10"/>
      <c r="Z343" s="10"/>
      <c r="AA343" s="10"/>
      <c r="AB343" s="10"/>
      <c r="AC343" s="1"/>
    </row>
    <row r="344" spans="1:263" ht="22.5">
      <c r="A344" s="38">
        <v>20</v>
      </c>
      <c r="B344" s="37" t="s">
        <v>102</v>
      </c>
      <c r="C344" s="10"/>
      <c r="D344" s="194"/>
      <c r="E344" s="10"/>
      <c r="F344" s="10"/>
      <c r="G344" s="10"/>
      <c r="H344" s="10"/>
      <c r="I344" s="10"/>
      <c r="J344" s="10"/>
      <c r="K344" s="10"/>
      <c r="L344" s="10"/>
      <c r="M344" s="1"/>
      <c r="N344" s="1"/>
      <c r="O344" s="147"/>
      <c r="P344" s="10"/>
      <c r="Q344" s="10"/>
      <c r="R344" s="10"/>
      <c r="S344" s="10"/>
      <c r="T344" s="10"/>
      <c r="U344" s="10"/>
      <c r="V344" s="1"/>
      <c r="W344" s="1"/>
      <c r="X344" s="147"/>
      <c r="Y344" s="10"/>
      <c r="Z344" s="10"/>
      <c r="AA344" s="10"/>
      <c r="AB344" s="10"/>
      <c r="AC344" s="1"/>
    </row>
    <row r="345" spans="1:263" ht="45">
      <c r="A345" s="67">
        <v>20.010000000000002</v>
      </c>
      <c r="B345" s="40" t="s">
        <v>103</v>
      </c>
      <c r="C345" s="200">
        <v>789</v>
      </c>
      <c r="D345" s="201">
        <v>23.67</v>
      </c>
      <c r="E345" s="200">
        <v>375</v>
      </c>
      <c r="F345" s="200">
        <v>12.27</v>
      </c>
      <c r="G345" s="534">
        <f t="shared" ref="G345:G346" si="169">E345/C345</f>
        <v>0.47528517110266161</v>
      </c>
      <c r="H345" s="534">
        <f t="shared" ref="H345:H346" si="170">F345/D345</f>
        <v>0.51837769328263616</v>
      </c>
      <c r="I345" s="200">
        <f>C345-E345</f>
        <v>414</v>
      </c>
      <c r="J345" s="201">
        <f>D345-F345</f>
        <v>11.400000000000002</v>
      </c>
      <c r="K345" s="200"/>
      <c r="L345" s="200"/>
      <c r="M345" s="2"/>
      <c r="N345" s="2"/>
      <c r="O345" s="182">
        <v>0.03</v>
      </c>
      <c r="P345" s="200">
        <v>1201</v>
      </c>
      <c r="Q345" s="201">
        <f>P345*O345</f>
        <v>36.03</v>
      </c>
      <c r="R345" s="224">
        <f t="shared" ref="R345" si="171">P345</f>
        <v>1201</v>
      </c>
      <c r="S345" s="225">
        <f t="shared" ref="S345" si="172">Q345</f>
        <v>36.03</v>
      </c>
      <c r="T345" s="200"/>
      <c r="U345" s="200"/>
      <c r="V345" s="2"/>
      <c r="W345" s="2"/>
      <c r="X345" s="182">
        <v>0.03</v>
      </c>
      <c r="Y345" s="200">
        <v>468</v>
      </c>
      <c r="Z345" s="201">
        <f>Y345*X345</f>
        <v>14.04</v>
      </c>
      <c r="AA345" s="224">
        <f t="shared" ref="AA345" si="173">Y345</f>
        <v>468</v>
      </c>
      <c r="AB345" s="225">
        <f t="shared" ref="AB345" si="174">Z345</f>
        <v>14.04</v>
      </c>
      <c r="AC345" s="2"/>
    </row>
    <row r="346" spans="1:263" ht="22.5">
      <c r="A346" s="36"/>
      <c r="B346" s="61" t="s">
        <v>36</v>
      </c>
      <c r="C346" s="10">
        <f>SUM(C345)</f>
        <v>789</v>
      </c>
      <c r="D346" s="194">
        <f>SUM(D345)</f>
        <v>23.67</v>
      </c>
      <c r="E346" s="10">
        <f>SUM(E345)</f>
        <v>375</v>
      </c>
      <c r="F346" s="194">
        <f>SUM(F345)</f>
        <v>12.27</v>
      </c>
      <c r="G346" s="535">
        <f t="shared" si="169"/>
        <v>0.47528517110266161</v>
      </c>
      <c r="H346" s="535">
        <f t="shared" si="170"/>
        <v>0.51837769328263616</v>
      </c>
      <c r="I346" s="10">
        <f>C346-E346</f>
        <v>414</v>
      </c>
      <c r="J346" s="194">
        <f>D346-F346</f>
        <v>11.400000000000002</v>
      </c>
      <c r="K346" s="10"/>
      <c r="L346" s="10"/>
      <c r="M346" s="10"/>
      <c r="N346" s="10"/>
      <c r="O346" s="147"/>
      <c r="P346" s="10">
        <f>SUM(P345)</f>
        <v>1201</v>
      </c>
      <c r="Q346" s="194">
        <f>SUM(Q345)</f>
        <v>36.03</v>
      </c>
      <c r="R346" s="10">
        <f>SUM(R344:R345)</f>
        <v>1201</v>
      </c>
      <c r="S346" s="194">
        <f>SUM(S344:S345)</f>
        <v>36.03</v>
      </c>
      <c r="T346" s="10"/>
      <c r="U346" s="10"/>
      <c r="V346" s="10"/>
      <c r="W346" s="10"/>
      <c r="X346" s="147"/>
      <c r="Y346" s="10">
        <f>SUM(Y345)</f>
        <v>468</v>
      </c>
      <c r="Z346" s="194">
        <f>SUM(Z345)</f>
        <v>14.04</v>
      </c>
      <c r="AA346" s="10">
        <f>SUM(AA344:AA345)</f>
        <v>468</v>
      </c>
      <c r="AB346" s="194">
        <f>SUM(AB344:AB345)</f>
        <v>14.04</v>
      </c>
      <c r="AC346" s="10"/>
    </row>
    <row r="347" spans="1:263" ht="45">
      <c r="A347" s="38">
        <v>21</v>
      </c>
      <c r="B347" s="37" t="s">
        <v>104</v>
      </c>
      <c r="C347" s="10"/>
      <c r="D347" s="194"/>
      <c r="E347" s="10"/>
      <c r="F347" s="10"/>
      <c r="G347" s="10"/>
      <c r="H347" s="10"/>
      <c r="I347" s="10"/>
      <c r="J347" s="10"/>
      <c r="K347" s="10"/>
      <c r="L347" s="10"/>
      <c r="M347" s="1"/>
      <c r="N347" s="1"/>
      <c r="O347" s="147"/>
      <c r="P347" s="10"/>
      <c r="Q347" s="10"/>
      <c r="R347" s="10"/>
      <c r="S347" s="10"/>
      <c r="T347" s="10"/>
      <c r="U347" s="10"/>
      <c r="V347" s="1"/>
      <c r="W347" s="1"/>
      <c r="X347" s="147"/>
      <c r="Y347" s="10"/>
      <c r="Z347" s="10"/>
      <c r="AA347" s="10"/>
      <c r="AB347" s="10"/>
      <c r="AC347" s="1"/>
    </row>
    <row r="348" spans="1:263" ht="24.75" customHeight="1">
      <c r="A348" s="36">
        <v>21.01</v>
      </c>
      <c r="B348" s="40" t="s">
        <v>594</v>
      </c>
      <c r="C348" s="200"/>
      <c r="D348" s="201">
        <v>12.5</v>
      </c>
      <c r="E348" s="200"/>
      <c r="F348" s="200">
        <v>3.13</v>
      </c>
      <c r="G348" s="534"/>
      <c r="H348" s="534">
        <f t="shared" ref="H348:H352" si="175">F348/D348</f>
        <v>0.25040000000000001</v>
      </c>
      <c r="I348" s="200"/>
      <c r="J348" s="201">
        <f>D348-F348</f>
        <v>9.370000000000001</v>
      </c>
      <c r="K348" s="200"/>
      <c r="L348" s="200"/>
      <c r="M348" s="2"/>
      <c r="N348" s="2"/>
      <c r="O348" s="182">
        <f>Q348/P348</f>
        <v>1.2227836472209463E-2</v>
      </c>
      <c r="P348" s="200">
        <v>4354</v>
      </c>
      <c r="Q348" s="201">
        <v>53.24</v>
      </c>
      <c r="R348" s="224">
        <f t="shared" ref="R348:R351" si="176">P348</f>
        <v>4354</v>
      </c>
      <c r="S348" s="225">
        <f t="shared" ref="S348:S351" si="177">Q348</f>
        <v>53.24</v>
      </c>
      <c r="T348" s="200"/>
      <c r="U348" s="200"/>
      <c r="V348" s="2"/>
      <c r="W348" s="2"/>
      <c r="X348" s="101">
        <v>12.5</v>
      </c>
      <c r="Y348" s="200">
        <v>1</v>
      </c>
      <c r="Z348" s="201">
        <f>Y348*X348</f>
        <v>12.5</v>
      </c>
      <c r="AA348" s="224">
        <f t="shared" ref="AA348:AA351" si="178">Y348</f>
        <v>1</v>
      </c>
      <c r="AB348" s="225">
        <f t="shared" ref="AB348:AB351" si="179">Z348</f>
        <v>12.5</v>
      </c>
      <c r="AC348" s="2"/>
    </row>
    <row r="349" spans="1:263" ht="45">
      <c r="A349" s="36">
        <v>21.02</v>
      </c>
      <c r="B349" s="40" t="s">
        <v>105</v>
      </c>
      <c r="C349" s="200"/>
      <c r="D349" s="201">
        <v>12.5</v>
      </c>
      <c r="E349" s="200"/>
      <c r="F349" s="200">
        <v>3.13</v>
      </c>
      <c r="G349" s="534"/>
      <c r="H349" s="534">
        <f t="shared" si="175"/>
        <v>0.25040000000000001</v>
      </c>
      <c r="I349" s="200"/>
      <c r="J349" s="201">
        <f>D349-F349</f>
        <v>9.370000000000001</v>
      </c>
      <c r="K349" s="200"/>
      <c r="L349" s="200"/>
      <c r="M349" s="2"/>
      <c r="N349" s="2"/>
      <c r="O349" s="182">
        <v>1.0750000000000001E-2</v>
      </c>
      <c r="P349" s="200">
        <v>600</v>
      </c>
      <c r="Q349" s="201">
        <f>P349*O349</f>
        <v>6.45</v>
      </c>
      <c r="R349" s="224">
        <f t="shared" si="176"/>
        <v>600</v>
      </c>
      <c r="S349" s="225">
        <f t="shared" si="177"/>
        <v>6.45</v>
      </c>
      <c r="T349" s="200"/>
      <c r="U349" s="200"/>
      <c r="V349" s="2"/>
      <c r="W349" s="2"/>
      <c r="X349" s="101">
        <v>12.5</v>
      </c>
      <c r="Y349" s="200">
        <v>1</v>
      </c>
      <c r="Z349" s="201">
        <f t="shared" ref="Z349:Z351" si="180">Y349*X349</f>
        <v>12.5</v>
      </c>
      <c r="AA349" s="224">
        <f t="shared" si="178"/>
        <v>1</v>
      </c>
      <c r="AB349" s="225">
        <f t="shared" si="179"/>
        <v>12.5</v>
      </c>
      <c r="AC349" s="2"/>
    </row>
    <row r="350" spans="1:263" ht="45">
      <c r="A350" s="36">
        <f t="shared" ref="A350:A351" si="181">+A349+0.01</f>
        <v>21.03</v>
      </c>
      <c r="B350" s="40" t="s">
        <v>106</v>
      </c>
      <c r="C350" s="200"/>
      <c r="D350" s="201">
        <v>12.5</v>
      </c>
      <c r="E350" s="200"/>
      <c r="F350" s="200">
        <v>3.13</v>
      </c>
      <c r="G350" s="534"/>
      <c r="H350" s="534">
        <f t="shared" si="175"/>
        <v>0.25040000000000001</v>
      </c>
      <c r="I350" s="200"/>
      <c r="J350" s="201">
        <f>D350-F350</f>
        <v>9.370000000000001</v>
      </c>
      <c r="K350" s="200"/>
      <c r="L350" s="200"/>
      <c r="M350" s="2"/>
      <c r="N350" s="2"/>
      <c r="O350" s="182">
        <v>2.2142857142857141E-2</v>
      </c>
      <c r="P350" s="200">
        <v>350</v>
      </c>
      <c r="Q350" s="201">
        <f>P350*O350</f>
        <v>7.7499999999999991</v>
      </c>
      <c r="R350" s="224">
        <f t="shared" si="176"/>
        <v>350</v>
      </c>
      <c r="S350" s="225">
        <f t="shared" si="177"/>
        <v>7.7499999999999991</v>
      </c>
      <c r="T350" s="200"/>
      <c r="U350" s="200"/>
      <c r="V350" s="2"/>
      <c r="W350" s="2"/>
      <c r="X350" s="101">
        <v>12.5</v>
      </c>
      <c r="Y350" s="200">
        <v>1</v>
      </c>
      <c r="Z350" s="201">
        <f t="shared" si="180"/>
        <v>12.5</v>
      </c>
      <c r="AA350" s="224">
        <f t="shared" si="178"/>
        <v>1</v>
      </c>
      <c r="AB350" s="225">
        <f t="shared" si="179"/>
        <v>12.5</v>
      </c>
      <c r="AC350" s="2"/>
    </row>
    <row r="351" spans="1:263" ht="67.5">
      <c r="A351" s="36">
        <f t="shared" si="181"/>
        <v>21.040000000000003</v>
      </c>
      <c r="B351" s="40" t="s">
        <v>25</v>
      </c>
      <c r="C351" s="200"/>
      <c r="D351" s="201">
        <v>12.5</v>
      </c>
      <c r="E351" s="200"/>
      <c r="F351" s="200">
        <v>3.13</v>
      </c>
      <c r="G351" s="534"/>
      <c r="H351" s="534">
        <f t="shared" si="175"/>
        <v>0.25040000000000001</v>
      </c>
      <c r="I351" s="200"/>
      <c r="J351" s="201">
        <f>D351-F351</f>
        <v>9.370000000000001</v>
      </c>
      <c r="K351" s="200"/>
      <c r="L351" s="200"/>
      <c r="M351" s="2"/>
      <c r="N351" s="2"/>
      <c r="O351" s="441">
        <f>Q351/P351</f>
        <v>0.30000000000000004</v>
      </c>
      <c r="P351" s="200">
        <v>36</v>
      </c>
      <c r="Q351" s="201">
        <v>10.8</v>
      </c>
      <c r="R351" s="224">
        <f t="shared" si="176"/>
        <v>36</v>
      </c>
      <c r="S351" s="225">
        <f t="shared" si="177"/>
        <v>10.8</v>
      </c>
      <c r="T351" s="200"/>
      <c r="U351" s="200"/>
      <c r="V351" s="2"/>
      <c r="W351" s="2"/>
      <c r="X351" s="101">
        <v>12.5</v>
      </c>
      <c r="Y351" s="200">
        <v>1</v>
      </c>
      <c r="Z351" s="201">
        <f t="shared" si="180"/>
        <v>12.5</v>
      </c>
      <c r="AA351" s="224">
        <f t="shared" si="178"/>
        <v>1</v>
      </c>
      <c r="AB351" s="225">
        <f t="shared" si="179"/>
        <v>12.5</v>
      </c>
      <c r="AC351" s="2"/>
    </row>
    <row r="352" spans="1:263" s="232" customFormat="1" ht="22.5">
      <c r="A352" s="36"/>
      <c r="B352" s="61" t="s">
        <v>36</v>
      </c>
      <c r="C352" s="10"/>
      <c r="D352" s="194">
        <f>SUM(D348:D351)</f>
        <v>50</v>
      </c>
      <c r="E352" s="10"/>
      <c r="F352" s="552">
        <f>SUM(F348:F351)</f>
        <v>12.52</v>
      </c>
      <c r="G352" s="534"/>
      <c r="H352" s="535">
        <f t="shared" si="175"/>
        <v>0.25040000000000001</v>
      </c>
      <c r="I352" s="10"/>
      <c r="J352" s="194">
        <f>D352-F352</f>
        <v>37.480000000000004</v>
      </c>
      <c r="K352" s="10"/>
      <c r="L352" s="10"/>
      <c r="M352" s="10"/>
      <c r="N352" s="10"/>
      <c r="O352" s="230"/>
      <c r="P352" s="10">
        <f>SUM(P348:P351)</f>
        <v>5340</v>
      </c>
      <c r="Q352" s="194">
        <f>SUM(Q348:Q351)</f>
        <v>78.239999999999995</v>
      </c>
      <c r="R352" s="10">
        <f>SUM(R348:R351)</f>
        <v>5340</v>
      </c>
      <c r="S352" s="194">
        <f>SUM(S348:S351)</f>
        <v>78.239999999999995</v>
      </c>
      <c r="T352" s="10"/>
      <c r="U352" s="10"/>
      <c r="V352" s="10"/>
      <c r="W352" s="10"/>
      <c r="X352" s="230"/>
      <c r="Y352" s="10">
        <f>SUM(Y348:Y351)</f>
        <v>4</v>
      </c>
      <c r="Z352" s="194">
        <f>SUM(Z348:Z351)</f>
        <v>50</v>
      </c>
      <c r="AA352" s="10">
        <f>SUM(AA348:AA351)</f>
        <v>4</v>
      </c>
      <c r="AB352" s="194">
        <f>SUM(AB348:AB351)</f>
        <v>50</v>
      </c>
      <c r="AC352" s="10"/>
      <c r="AD352" s="231"/>
      <c r="AE352" s="231"/>
      <c r="AF352" s="231"/>
      <c r="AG352" s="231"/>
      <c r="AH352" s="231"/>
      <c r="AI352" s="231"/>
      <c r="AJ352" s="231"/>
      <c r="AK352" s="231"/>
      <c r="AL352" s="231"/>
      <c r="AM352" s="231"/>
      <c r="AN352" s="231"/>
      <c r="AO352" s="231"/>
      <c r="AP352" s="231"/>
      <c r="AQ352" s="231"/>
      <c r="AR352" s="231"/>
      <c r="AS352" s="231"/>
      <c r="AT352" s="231"/>
      <c r="AU352" s="231"/>
      <c r="AV352" s="231"/>
      <c r="AW352" s="231"/>
      <c r="AX352" s="231"/>
      <c r="AY352" s="231"/>
      <c r="AZ352" s="231"/>
      <c r="BA352" s="231"/>
      <c r="BB352" s="231"/>
      <c r="BC352" s="231"/>
      <c r="BD352" s="231"/>
      <c r="BE352" s="231"/>
      <c r="BF352" s="231"/>
      <c r="BG352" s="231"/>
      <c r="BH352" s="231"/>
      <c r="BI352" s="231"/>
      <c r="BJ352" s="231"/>
      <c r="BK352" s="231"/>
      <c r="BL352" s="231"/>
      <c r="BM352" s="231"/>
      <c r="BN352" s="231"/>
      <c r="BO352" s="231"/>
      <c r="BP352" s="231"/>
      <c r="BQ352" s="231"/>
      <c r="BR352" s="231"/>
      <c r="BS352" s="231"/>
      <c r="BT352" s="231"/>
      <c r="BU352" s="231"/>
      <c r="BV352" s="231"/>
      <c r="BW352" s="231"/>
      <c r="BX352" s="231"/>
      <c r="BY352" s="231"/>
      <c r="BZ352" s="231"/>
      <c r="CA352" s="231"/>
      <c r="CB352" s="231"/>
      <c r="CC352" s="231"/>
      <c r="CD352" s="231"/>
      <c r="CE352" s="231"/>
      <c r="CF352" s="231"/>
      <c r="CG352" s="231"/>
      <c r="CH352" s="231"/>
      <c r="CI352" s="231"/>
      <c r="CJ352" s="231"/>
      <c r="CK352" s="231"/>
      <c r="CL352" s="231"/>
      <c r="CM352" s="231"/>
      <c r="CN352" s="231"/>
      <c r="CO352" s="231"/>
      <c r="CP352" s="231"/>
      <c r="CQ352" s="231"/>
      <c r="CR352" s="231"/>
      <c r="CS352" s="231"/>
      <c r="CT352" s="231"/>
      <c r="CU352" s="231"/>
      <c r="CV352" s="231"/>
      <c r="CW352" s="231"/>
      <c r="CX352" s="231"/>
      <c r="CY352" s="231"/>
      <c r="CZ352" s="231"/>
      <c r="DA352" s="231"/>
      <c r="DB352" s="231"/>
      <c r="DC352" s="231"/>
      <c r="DD352" s="231"/>
      <c r="DE352" s="231"/>
      <c r="DF352" s="231"/>
      <c r="DG352" s="231"/>
      <c r="DH352" s="231"/>
      <c r="DI352" s="231"/>
      <c r="DJ352" s="231"/>
      <c r="DK352" s="231"/>
      <c r="DL352" s="231"/>
      <c r="DM352" s="231"/>
      <c r="DN352" s="231"/>
      <c r="DO352" s="231"/>
      <c r="DP352" s="231"/>
      <c r="DQ352" s="231"/>
      <c r="DR352" s="231"/>
      <c r="DS352" s="231"/>
      <c r="DT352" s="231"/>
      <c r="DU352" s="231"/>
      <c r="DV352" s="231"/>
      <c r="DW352" s="231"/>
      <c r="DX352" s="231"/>
      <c r="DY352" s="231"/>
      <c r="DZ352" s="231"/>
      <c r="EA352" s="231"/>
      <c r="EB352" s="231"/>
      <c r="EC352" s="231"/>
      <c r="ED352" s="231"/>
      <c r="EE352" s="231"/>
      <c r="EF352" s="231"/>
      <c r="EG352" s="231"/>
      <c r="EH352" s="231"/>
      <c r="EI352" s="231"/>
      <c r="EJ352" s="231"/>
      <c r="EK352" s="231"/>
      <c r="EL352" s="231"/>
      <c r="EM352" s="231"/>
      <c r="EN352" s="231"/>
      <c r="EO352" s="231"/>
      <c r="EP352" s="231"/>
      <c r="EQ352" s="231"/>
      <c r="ER352" s="231"/>
      <c r="ES352" s="231"/>
      <c r="ET352" s="231"/>
      <c r="EU352" s="231"/>
      <c r="EV352" s="231"/>
      <c r="EW352" s="231"/>
      <c r="EX352" s="231"/>
      <c r="EY352" s="231"/>
      <c r="EZ352" s="231"/>
      <c r="FA352" s="231"/>
      <c r="FB352" s="231"/>
      <c r="FC352" s="231"/>
      <c r="FD352" s="231"/>
      <c r="FE352" s="231"/>
      <c r="FF352" s="231"/>
      <c r="FG352" s="231"/>
      <c r="FH352" s="231"/>
      <c r="FI352" s="231"/>
      <c r="FJ352" s="231"/>
      <c r="FK352" s="231"/>
      <c r="FL352" s="231"/>
      <c r="FM352" s="231"/>
      <c r="FN352" s="231"/>
      <c r="FO352" s="231"/>
      <c r="FP352" s="231"/>
      <c r="FQ352" s="231"/>
      <c r="FR352" s="231"/>
      <c r="FS352" s="231"/>
      <c r="FT352" s="231"/>
      <c r="FU352" s="231"/>
      <c r="FV352" s="231"/>
      <c r="FW352" s="231"/>
      <c r="FX352" s="231"/>
      <c r="FY352" s="231"/>
      <c r="FZ352" s="231"/>
      <c r="GA352" s="231"/>
      <c r="GB352" s="231"/>
      <c r="GC352" s="231"/>
      <c r="GD352" s="231"/>
      <c r="GE352" s="231"/>
      <c r="GF352" s="231"/>
      <c r="GG352" s="231"/>
      <c r="GH352" s="231"/>
      <c r="GI352" s="231"/>
      <c r="GJ352" s="231"/>
      <c r="GK352" s="231"/>
      <c r="GL352" s="231"/>
      <c r="GM352" s="231"/>
      <c r="GN352" s="231"/>
      <c r="GO352" s="231"/>
      <c r="GP352" s="231"/>
      <c r="GQ352" s="231"/>
      <c r="GR352" s="231"/>
      <c r="GS352" s="231"/>
      <c r="GT352" s="231"/>
      <c r="GU352" s="231"/>
      <c r="GV352" s="231"/>
      <c r="GW352" s="231"/>
      <c r="GX352" s="231"/>
      <c r="GY352" s="231"/>
      <c r="GZ352" s="231"/>
      <c r="HA352" s="231"/>
      <c r="HB352" s="231"/>
      <c r="HC352" s="231"/>
      <c r="HD352" s="231"/>
      <c r="HE352" s="231"/>
      <c r="HF352" s="231"/>
      <c r="HG352" s="231"/>
      <c r="HH352" s="231"/>
      <c r="HI352" s="231"/>
      <c r="HJ352" s="231"/>
      <c r="HK352" s="231"/>
      <c r="HL352" s="231"/>
      <c r="HM352" s="231"/>
      <c r="HN352" s="231"/>
      <c r="HO352" s="231"/>
      <c r="HP352" s="231"/>
      <c r="HQ352" s="231"/>
      <c r="HR352" s="231"/>
      <c r="HS352" s="231"/>
      <c r="HT352" s="231"/>
      <c r="HU352" s="231"/>
      <c r="HV352" s="231"/>
      <c r="HW352" s="231"/>
      <c r="HX352" s="231"/>
      <c r="HY352" s="231"/>
      <c r="HZ352" s="231"/>
      <c r="IA352" s="231"/>
      <c r="IB352" s="231"/>
      <c r="IC352" s="231"/>
      <c r="ID352" s="231"/>
      <c r="IE352" s="231"/>
      <c r="IF352" s="231"/>
      <c r="IG352" s="231"/>
      <c r="IH352" s="231"/>
      <c r="II352" s="231"/>
      <c r="IJ352" s="231"/>
      <c r="IK352" s="231"/>
      <c r="IL352" s="231"/>
      <c r="IM352" s="231"/>
      <c r="IN352" s="231"/>
      <c r="IO352" s="231"/>
      <c r="IP352" s="231"/>
      <c r="IQ352" s="231"/>
      <c r="IR352" s="231"/>
      <c r="IS352" s="231"/>
      <c r="IT352" s="231"/>
      <c r="IU352" s="231"/>
      <c r="IV352" s="231"/>
      <c r="IW352" s="231"/>
      <c r="IX352" s="231"/>
      <c r="IY352" s="231"/>
      <c r="IZ352" s="231"/>
      <c r="JA352" s="231"/>
      <c r="JB352" s="231"/>
      <c r="JC352" s="231"/>
    </row>
    <row r="353" spans="1:263" ht="22.5">
      <c r="A353" s="38">
        <v>22</v>
      </c>
      <c r="B353" s="37" t="s">
        <v>107</v>
      </c>
      <c r="C353" s="10"/>
      <c r="D353" s="194"/>
      <c r="E353" s="10"/>
      <c r="F353" s="10"/>
      <c r="G353" s="10"/>
      <c r="H353" s="200"/>
      <c r="I353" s="10"/>
      <c r="J353" s="10"/>
      <c r="K353" s="10"/>
      <c r="L353" s="10"/>
      <c r="M353" s="1"/>
      <c r="N353" s="1"/>
      <c r="O353" s="147"/>
      <c r="P353" s="10"/>
      <c r="Q353" s="10"/>
      <c r="R353" s="10"/>
      <c r="S353" s="10"/>
      <c r="T353" s="10"/>
      <c r="U353" s="10"/>
      <c r="V353" s="1"/>
      <c r="W353" s="1"/>
      <c r="X353" s="147"/>
      <c r="Y353" s="10"/>
      <c r="Z353" s="10"/>
      <c r="AA353" s="10"/>
      <c r="AB353" s="10"/>
      <c r="AC353" s="1"/>
    </row>
    <row r="354" spans="1:263" ht="22.5">
      <c r="A354" s="36">
        <v>22.01</v>
      </c>
      <c r="B354" s="40" t="s">
        <v>108</v>
      </c>
      <c r="C354" s="200"/>
      <c r="D354" s="201"/>
      <c r="E354" s="200"/>
      <c r="F354" s="200"/>
      <c r="G354" s="200"/>
      <c r="H354" s="200"/>
      <c r="I354" s="200"/>
      <c r="J354" s="200"/>
      <c r="K354" s="200"/>
      <c r="L354" s="200"/>
      <c r="M354" s="2"/>
      <c r="N354" s="2"/>
      <c r="O354" s="183"/>
      <c r="P354" s="200"/>
      <c r="Q354" s="200"/>
      <c r="R354" s="200"/>
      <c r="S354" s="200"/>
      <c r="T354" s="200"/>
      <c r="U354" s="200"/>
      <c r="V354" s="2"/>
      <c r="W354" s="2"/>
      <c r="X354" s="183"/>
      <c r="Y354" s="200"/>
      <c r="Z354" s="200"/>
      <c r="AA354" s="200"/>
      <c r="AB354" s="200"/>
      <c r="AC354" s="2"/>
    </row>
    <row r="355" spans="1:263" ht="22.5">
      <c r="A355" s="36">
        <v>22.02</v>
      </c>
      <c r="B355" s="40" t="s">
        <v>109</v>
      </c>
      <c r="C355" s="200">
        <v>3378</v>
      </c>
      <c r="D355" s="201">
        <v>10.130000000000001</v>
      </c>
      <c r="E355" s="200">
        <v>2983</v>
      </c>
      <c r="F355" s="201">
        <v>6.58</v>
      </c>
      <c r="G355" s="534">
        <f t="shared" ref="G355:G356" si="182">E355/C355</f>
        <v>0.88306690349319128</v>
      </c>
      <c r="H355" s="534">
        <f t="shared" ref="H355:H356" si="183">F355/D355</f>
        <v>0.64955577492596239</v>
      </c>
      <c r="I355" s="200">
        <f>C355-E355</f>
        <v>395</v>
      </c>
      <c r="J355" s="200">
        <f>D355-F355</f>
        <v>3.5500000000000007</v>
      </c>
      <c r="K355" s="200"/>
      <c r="L355" s="200"/>
      <c r="M355" s="2"/>
      <c r="N355" s="2"/>
      <c r="O355" s="182">
        <v>3.0000000000000001E-3</v>
      </c>
      <c r="P355" s="200">
        <v>3222</v>
      </c>
      <c r="Q355" s="201">
        <f>P355*O355</f>
        <v>9.6660000000000004</v>
      </c>
      <c r="R355" s="224">
        <f>P355</f>
        <v>3222</v>
      </c>
      <c r="S355" s="225">
        <f t="shared" ref="S355" si="184">Q355</f>
        <v>9.6660000000000004</v>
      </c>
      <c r="T355" s="200"/>
      <c r="U355" s="200"/>
      <c r="V355" s="2"/>
      <c r="W355" s="2"/>
      <c r="X355" s="182">
        <v>3.0000000000000001E-3</v>
      </c>
      <c r="Y355" s="200">
        <v>3222</v>
      </c>
      <c r="Z355" s="201">
        <f>Y355*X355</f>
        <v>9.6660000000000004</v>
      </c>
      <c r="AA355" s="224">
        <f>Y355</f>
        <v>3222</v>
      </c>
      <c r="AB355" s="225">
        <f t="shared" ref="AB355" si="185">Z355</f>
        <v>9.6660000000000004</v>
      </c>
      <c r="AC355" s="2"/>
    </row>
    <row r="356" spans="1:263" ht="22.5">
      <c r="A356" s="36"/>
      <c r="B356" s="46" t="s">
        <v>16</v>
      </c>
      <c r="C356" s="7">
        <f>SUM(C355)</f>
        <v>3378</v>
      </c>
      <c r="D356" s="217">
        <f>SUM(D355)</f>
        <v>10.130000000000001</v>
      </c>
      <c r="E356" s="7">
        <f>SUM(E355)</f>
        <v>2983</v>
      </c>
      <c r="F356" s="217">
        <f>SUM(F355)</f>
        <v>6.58</v>
      </c>
      <c r="G356" s="535">
        <f t="shared" si="182"/>
        <v>0.88306690349319128</v>
      </c>
      <c r="H356" s="535">
        <f t="shared" si="183"/>
        <v>0.64955577492596239</v>
      </c>
      <c r="I356" s="7">
        <f>C356-E356</f>
        <v>395</v>
      </c>
      <c r="J356" s="217">
        <f>D356-F356</f>
        <v>3.5500000000000007</v>
      </c>
      <c r="K356" s="7"/>
      <c r="L356" s="7"/>
      <c r="M356" s="7"/>
      <c r="N356" s="7"/>
      <c r="O356" s="152"/>
      <c r="P356" s="7">
        <f>SUM(P355)</f>
        <v>3222</v>
      </c>
      <c r="Q356" s="217">
        <f>SUM(Q355)</f>
        <v>9.6660000000000004</v>
      </c>
      <c r="R356" s="7">
        <f>SUM(R355)</f>
        <v>3222</v>
      </c>
      <c r="S356" s="217">
        <f>SUM(S355)</f>
        <v>9.6660000000000004</v>
      </c>
      <c r="T356" s="7"/>
      <c r="U356" s="7"/>
      <c r="V356" s="7"/>
      <c r="W356" s="7"/>
      <c r="X356" s="152"/>
      <c r="Y356" s="7">
        <f>SUM(Y355)</f>
        <v>3222</v>
      </c>
      <c r="Z356" s="217">
        <f>SUM(Z355)</f>
        <v>9.6660000000000004</v>
      </c>
      <c r="AA356" s="7">
        <f>SUM(AA355)</f>
        <v>3222</v>
      </c>
      <c r="AB356" s="217">
        <f>SUM(AB355)</f>
        <v>9.6660000000000004</v>
      </c>
      <c r="AC356" s="7"/>
    </row>
    <row r="357" spans="1:263" ht="22.5">
      <c r="A357" s="53" t="s">
        <v>100</v>
      </c>
      <c r="B357" s="37" t="s">
        <v>110</v>
      </c>
      <c r="C357" s="10"/>
      <c r="D357" s="194"/>
      <c r="E357" s="10"/>
      <c r="F357" s="10"/>
      <c r="G357" s="10"/>
      <c r="H357" s="10"/>
      <c r="I357" s="10"/>
      <c r="J357" s="10"/>
      <c r="K357" s="10"/>
      <c r="L357" s="10"/>
      <c r="M357" s="1"/>
      <c r="N357" s="1"/>
      <c r="O357" s="147"/>
      <c r="P357" s="10"/>
      <c r="Q357" s="10"/>
      <c r="R357" s="10"/>
      <c r="S357" s="10"/>
      <c r="T357" s="10"/>
      <c r="U357" s="10"/>
      <c r="V357" s="1"/>
      <c r="W357" s="1"/>
      <c r="X357" s="147"/>
      <c r="Y357" s="10"/>
      <c r="Z357" s="10"/>
      <c r="AA357" s="10"/>
      <c r="AB357" s="10"/>
      <c r="AC357" s="1"/>
    </row>
    <row r="358" spans="1:263" ht="22.5">
      <c r="A358" s="38">
        <v>23</v>
      </c>
      <c r="B358" s="37" t="s">
        <v>111</v>
      </c>
      <c r="C358" s="10"/>
      <c r="D358" s="194"/>
      <c r="E358" s="10"/>
      <c r="F358" s="10"/>
      <c r="G358" s="10"/>
      <c r="H358" s="10"/>
      <c r="I358" s="10"/>
      <c r="J358" s="10"/>
      <c r="K358" s="10"/>
      <c r="L358" s="10"/>
      <c r="M358" s="1"/>
      <c r="N358" s="1"/>
      <c r="O358" s="147"/>
      <c r="P358" s="10"/>
      <c r="Q358" s="10"/>
      <c r="R358" s="10"/>
      <c r="S358" s="10"/>
      <c r="T358" s="10"/>
      <c r="U358" s="10"/>
      <c r="V358" s="1"/>
      <c r="W358" s="1"/>
      <c r="X358" s="147"/>
      <c r="Y358" s="10"/>
      <c r="Z358" s="10"/>
      <c r="AA358" s="10"/>
      <c r="AB358" s="10"/>
      <c r="AC358" s="1"/>
    </row>
    <row r="359" spans="1:263" ht="22.5">
      <c r="A359" s="36">
        <v>23.01</v>
      </c>
      <c r="B359" s="40" t="s">
        <v>112</v>
      </c>
      <c r="C359" s="200"/>
      <c r="D359" s="201"/>
      <c r="E359" s="200"/>
      <c r="F359" s="200"/>
      <c r="G359" s="200"/>
      <c r="H359" s="200"/>
      <c r="I359" s="200"/>
      <c r="J359" s="200"/>
      <c r="K359" s="200"/>
      <c r="L359" s="200"/>
      <c r="M359" s="2"/>
      <c r="N359" s="2"/>
      <c r="O359" s="101"/>
      <c r="P359" s="200"/>
      <c r="Q359" s="200"/>
      <c r="R359" s="226">
        <f t="shared" ref="R359:R367" si="186">K359+P359</f>
        <v>0</v>
      </c>
      <c r="S359" s="200"/>
      <c r="T359" s="145">
        <f t="shared" ref="T359:T378" si="187">K359</f>
        <v>0</v>
      </c>
      <c r="U359" s="145">
        <f t="shared" ref="U359:U378" si="188">L359</f>
        <v>0</v>
      </c>
      <c r="V359" s="2"/>
      <c r="W359" s="2"/>
      <c r="X359" s="101"/>
      <c r="Y359" s="200"/>
      <c r="Z359" s="200"/>
      <c r="AA359" s="226">
        <f t="shared" ref="AA359:AA367" si="189">T359+Y359</f>
        <v>0</v>
      </c>
      <c r="AB359" s="200"/>
      <c r="AC359" s="2"/>
    </row>
    <row r="360" spans="1:263" ht="22.5">
      <c r="A360" s="36">
        <f>+A359+0.01</f>
        <v>23.020000000000003</v>
      </c>
      <c r="B360" s="40" t="s">
        <v>113</v>
      </c>
      <c r="C360" s="200"/>
      <c r="D360" s="201"/>
      <c r="E360" s="200"/>
      <c r="F360" s="200"/>
      <c r="G360" s="200"/>
      <c r="H360" s="200"/>
      <c r="I360" s="200"/>
      <c r="J360" s="200"/>
      <c r="K360" s="200"/>
      <c r="L360" s="200"/>
      <c r="M360" s="2"/>
      <c r="N360" s="2"/>
      <c r="O360" s="101"/>
      <c r="P360" s="200"/>
      <c r="Q360" s="200"/>
      <c r="R360" s="226">
        <f t="shared" si="186"/>
        <v>0</v>
      </c>
      <c r="S360" s="200"/>
      <c r="T360" s="145">
        <f t="shared" si="187"/>
        <v>0</v>
      </c>
      <c r="U360" s="145">
        <f t="shared" si="188"/>
        <v>0</v>
      </c>
      <c r="V360" s="2"/>
      <c r="W360" s="2"/>
      <c r="X360" s="101"/>
      <c r="Y360" s="200"/>
      <c r="Z360" s="200"/>
      <c r="AA360" s="226">
        <f t="shared" si="189"/>
        <v>0</v>
      </c>
      <c r="AB360" s="200"/>
      <c r="AC360" s="2"/>
    </row>
    <row r="361" spans="1:263" ht="22.5">
      <c r="A361" s="36">
        <f t="shared" ref="A361:A381" si="190">+A360+0.01</f>
        <v>23.030000000000005</v>
      </c>
      <c r="B361" s="40" t="s">
        <v>114</v>
      </c>
      <c r="C361" s="200"/>
      <c r="D361" s="201"/>
      <c r="E361" s="200"/>
      <c r="F361" s="200"/>
      <c r="G361" s="200"/>
      <c r="H361" s="200"/>
      <c r="I361" s="200"/>
      <c r="J361" s="200"/>
      <c r="K361" s="200"/>
      <c r="L361" s="200"/>
      <c r="M361" s="2"/>
      <c r="N361" s="2"/>
      <c r="O361" s="101"/>
      <c r="P361" s="200"/>
      <c r="Q361" s="200"/>
      <c r="R361" s="226">
        <f t="shared" si="186"/>
        <v>0</v>
      </c>
      <c r="S361" s="200"/>
      <c r="T361" s="145">
        <f t="shared" si="187"/>
        <v>0</v>
      </c>
      <c r="U361" s="145">
        <f t="shared" si="188"/>
        <v>0</v>
      </c>
      <c r="V361" s="2"/>
      <c r="W361" s="2"/>
      <c r="X361" s="101"/>
      <c r="Y361" s="200"/>
      <c r="Z361" s="200"/>
      <c r="AA361" s="226">
        <f t="shared" si="189"/>
        <v>0</v>
      </c>
      <c r="AB361" s="200"/>
      <c r="AC361" s="2"/>
    </row>
    <row r="362" spans="1:263" ht="22.5">
      <c r="A362" s="36">
        <f t="shared" si="190"/>
        <v>23.040000000000006</v>
      </c>
      <c r="B362" s="40" t="s">
        <v>115</v>
      </c>
      <c r="C362" s="200"/>
      <c r="D362" s="201"/>
      <c r="E362" s="200"/>
      <c r="F362" s="200"/>
      <c r="G362" s="200"/>
      <c r="H362" s="200"/>
      <c r="I362" s="200"/>
      <c r="J362" s="200"/>
      <c r="K362" s="200"/>
      <c r="L362" s="200"/>
      <c r="M362" s="2"/>
      <c r="N362" s="2"/>
      <c r="O362" s="101"/>
      <c r="P362" s="200"/>
      <c r="Q362" s="200"/>
      <c r="R362" s="226">
        <f t="shared" si="186"/>
        <v>0</v>
      </c>
      <c r="S362" s="200"/>
      <c r="T362" s="145">
        <f t="shared" si="187"/>
        <v>0</v>
      </c>
      <c r="U362" s="145">
        <f t="shared" si="188"/>
        <v>0</v>
      </c>
      <c r="V362" s="2"/>
      <c r="W362" s="2"/>
      <c r="X362" s="101"/>
      <c r="Y362" s="200"/>
      <c r="Z362" s="200"/>
      <c r="AA362" s="226">
        <f t="shared" si="189"/>
        <v>0</v>
      </c>
      <c r="AB362" s="200"/>
      <c r="AC362" s="2"/>
    </row>
    <row r="363" spans="1:263" ht="45">
      <c r="A363" s="36">
        <f t="shared" si="190"/>
        <v>23.050000000000008</v>
      </c>
      <c r="B363" s="40" t="s">
        <v>116</v>
      </c>
      <c r="C363" s="200"/>
      <c r="D363" s="201"/>
      <c r="E363" s="200"/>
      <c r="F363" s="200"/>
      <c r="G363" s="200"/>
      <c r="H363" s="200"/>
      <c r="I363" s="200"/>
      <c r="J363" s="200"/>
      <c r="K363" s="200"/>
      <c r="L363" s="200"/>
      <c r="M363" s="2"/>
      <c r="N363" s="2"/>
      <c r="O363" s="148"/>
      <c r="P363" s="200"/>
      <c r="Q363" s="200"/>
      <c r="R363" s="226">
        <f t="shared" si="186"/>
        <v>0</v>
      </c>
      <c r="S363" s="200"/>
      <c r="T363" s="145">
        <f t="shared" si="187"/>
        <v>0</v>
      </c>
      <c r="U363" s="145">
        <f t="shared" si="188"/>
        <v>0</v>
      </c>
      <c r="V363" s="2"/>
      <c r="W363" s="2"/>
      <c r="X363" s="148"/>
      <c r="Y363" s="200"/>
      <c r="Z363" s="200"/>
      <c r="AA363" s="226">
        <f t="shared" si="189"/>
        <v>0</v>
      </c>
      <c r="AB363" s="200"/>
      <c r="AC363" s="2"/>
    </row>
    <row r="364" spans="1:263" ht="45">
      <c r="A364" s="36">
        <f t="shared" si="190"/>
        <v>23.060000000000009</v>
      </c>
      <c r="B364" s="40" t="s">
        <v>117</v>
      </c>
      <c r="C364" s="200"/>
      <c r="D364" s="201"/>
      <c r="E364" s="200"/>
      <c r="F364" s="200"/>
      <c r="G364" s="200"/>
      <c r="H364" s="200"/>
      <c r="I364" s="200"/>
      <c r="J364" s="200"/>
      <c r="K364" s="200"/>
      <c r="L364" s="200"/>
      <c r="M364" s="2"/>
      <c r="N364" s="2"/>
      <c r="O364" s="101"/>
      <c r="P364" s="200"/>
      <c r="Q364" s="200"/>
      <c r="R364" s="226">
        <f t="shared" si="186"/>
        <v>0</v>
      </c>
      <c r="S364" s="200"/>
      <c r="T364" s="145">
        <f t="shared" si="187"/>
        <v>0</v>
      </c>
      <c r="U364" s="145">
        <f t="shared" si="188"/>
        <v>0</v>
      </c>
      <c r="V364" s="2"/>
      <c r="W364" s="2"/>
      <c r="X364" s="101"/>
      <c r="Y364" s="200"/>
      <c r="Z364" s="200"/>
      <c r="AA364" s="226">
        <f t="shared" si="189"/>
        <v>0</v>
      </c>
      <c r="AB364" s="200"/>
      <c r="AC364" s="2"/>
    </row>
    <row r="365" spans="1:263" ht="45">
      <c r="A365" s="36">
        <f t="shared" si="190"/>
        <v>23.070000000000011</v>
      </c>
      <c r="B365" s="40" t="s">
        <v>118</v>
      </c>
      <c r="C365" s="200"/>
      <c r="D365" s="201"/>
      <c r="E365" s="200"/>
      <c r="F365" s="200"/>
      <c r="G365" s="200"/>
      <c r="H365" s="200"/>
      <c r="I365" s="200"/>
      <c r="J365" s="200"/>
      <c r="K365" s="200"/>
      <c r="L365" s="200"/>
      <c r="M365" s="2"/>
      <c r="N365" s="2"/>
      <c r="O365" s="101"/>
      <c r="P365" s="200"/>
      <c r="Q365" s="200"/>
      <c r="R365" s="226">
        <f t="shared" si="186"/>
        <v>0</v>
      </c>
      <c r="S365" s="200"/>
      <c r="T365" s="145">
        <f t="shared" si="187"/>
        <v>0</v>
      </c>
      <c r="U365" s="145">
        <f t="shared" si="188"/>
        <v>0</v>
      </c>
      <c r="V365" s="2"/>
      <c r="W365" s="2"/>
      <c r="X365" s="101"/>
      <c r="Y365" s="200"/>
      <c r="Z365" s="200"/>
      <c r="AA365" s="226">
        <f t="shared" si="189"/>
        <v>0</v>
      </c>
      <c r="AB365" s="200"/>
      <c r="AC365" s="2"/>
    </row>
    <row r="366" spans="1:263" ht="45">
      <c r="A366" s="36">
        <f t="shared" si="190"/>
        <v>23.080000000000013</v>
      </c>
      <c r="B366" s="40" t="s">
        <v>119</v>
      </c>
      <c r="C366" s="200"/>
      <c r="D366" s="201"/>
      <c r="E366" s="200"/>
      <c r="F366" s="200"/>
      <c r="G366" s="200"/>
      <c r="H366" s="200"/>
      <c r="I366" s="200"/>
      <c r="J366" s="200"/>
      <c r="K366" s="200"/>
      <c r="L366" s="200"/>
      <c r="M366" s="2"/>
      <c r="N366" s="2"/>
      <c r="O366" s="101"/>
      <c r="P366" s="200"/>
      <c r="Q366" s="200"/>
      <c r="R366" s="226">
        <f t="shared" si="186"/>
        <v>0</v>
      </c>
      <c r="S366" s="200"/>
      <c r="T366" s="145">
        <f t="shared" si="187"/>
        <v>0</v>
      </c>
      <c r="U366" s="145">
        <f t="shared" si="188"/>
        <v>0</v>
      </c>
      <c r="V366" s="2"/>
      <c r="W366" s="2"/>
      <c r="X366" s="101"/>
      <c r="Y366" s="200"/>
      <c r="Z366" s="200"/>
      <c r="AA366" s="226">
        <f t="shared" si="189"/>
        <v>0</v>
      </c>
      <c r="AB366" s="200"/>
      <c r="AC366" s="2"/>
    </row>
    <row r="367" spans="1:263" ht="45">
      <c r="A367" s="36">
        <v>23.09</v>
      </c>
      <c r="B367" s="40" t="s">
        <v>296</v>
      </c>
      <c r="C367" s="200"/>
      <c r="D367" s="201"/>
      <c r="E367" s="200"/>
      <c r="F367" s="200"/>
      <c r="G367" s="200"/>
      <c r="H367" s="200"/>
      <c r="I367" s="200"/>
      <c r="J367" s="200"/>
      <c r="K367" s="200"/>
      <c r="L367" s="200"/>
      <c r="M367" s="2"/>
      <c r="N367" s="2"/>
      <c r="O367" s="148"/>
      <c r="P367" s="200"/>
      <c r="Q367" s="200"/>
      <c r="R367" s="226">
        <f t="shared" si="186"/>
        <v>0</v>
      </c>
      <c r="S367" s="200"/>
      <c r="T367" s="145">
        <f t="shared" si="187"/>
        <v>0</v>
      </c>
      <c r="U367" s="145">
        <f t="shared" si="188"/>
        <v>0</v>
      </c>
      <c r="V367" s="2"/>
      <c r="W367" s="2"/>
      <c r="X367" s="148"/>
      <c r="Y367" s="200"/>
      <c r="Z367" s="200"/>
      <c r="AA367" s="226">
        <f t="shared" si="189"/>
        <v>0</v>
      </c>
      <c r="AB367" s="200"/>
      <c r="AC367" s="2"/>
    </row>
    <row r="368" spans="1:263" s="87" customFormat="1" ht="22.5">
      <c r="A368" s="50">
        <f>+A367+0.01</f>
        <v>23.1</v>
      </c>
      <c r="B368" s="63" t="s">
        <v>323</v>
      </c>
      <c r="C368" s="202"/>
      <c r="D368" s="203"/>
      <c r="E368" s="202"/>
      <c r="F368" s="202"/>
      <c r="G368" s="202"/>
      <c r="H368" s="202"/>
      <c r="I368" s="202"/>
      <c r="J368" s="202"/>
      <c r="K368" s="202"/>
      <c r="L368" s="202"/>
      <c r="M368" s="25"/>
      <c r="N368" s="25"/>
      <c r="O368" s="573">
        <v>0.56694999999999995</v>
      </c>
      <c r="P368" s="202">
        <v>23</v>
      </c>
      <c r="Q368" s="203">
        <f>P368*O368</f>
        <v>13.039849999999999</v>
      </c>
      <c r="R368" s="226">
        <f t="shared" ref="R368:R379" si="191">K368+P368</f>
        <v>23</v>
      </c>
      <c r="S368" s="203">
        <f t="shared" ref="S368:S380" si="192">L368+Q368</f>
        <v>13.039849999999999</v>
      </c>
      <c r="T368" s="145">
        <f t="shared" si="187"/>
        <v>0</v>
      </c>
      <c r="U368" s="145">
        <f t="shared" si="188"/>
        <v>0</v>
      </c>
      <c r="V368" s="25"/>
      <c r="W368" s="25"/>
      <c r="X368" s="573">
        <v>0.56694999999999995</v>
      </c>
      <c r="Y368" s="202">
        <v>2</v>
      </c>
      <c r="Z368" s="203">
        <f>Y368*X368</f>
        <v>1.1338999999999999</v>
      </c>
      <c r="AA368" s="226">
        <f t="shared" ref="AA368" si="193">T368+Y368</f>
        <v>2</v>
      </c>
      <c r="AB368" s="203">
        <f t="shared" ref="AB368" si="194">U368+Z368</f>
        <v>1.1338999999999999</v>
      </c>
      <c r="AC368" s="25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  <c r="IU368" s="29"/>
      <c r="IV368" s="29"/>
      <c r="IW368" s="29"/>
      <c r="IX368" s="29"/>
      <c r="IY368" s="29"/>
      <c r="IZ368" s="29"/>
      <c r="JA368" s="29"/>
      <c r="JB368" s="29"/>
      <c r="JC368" s="29"/>
    </row>
    <row r="369" spans="1:263" ht="22.5">
      <c r="A369" s="36">
        <f t="shared" si="190"/>
        <v>23.110000000000003</v>
      </c>
      <c r="B369" s="40" t="s">
        <v>120</v>
      </c>
      <c r="C369" s="200"/>
      <c r="D369" s="201"/>
      <c r="E369" s="200"/>
      <c r="F369" s="200"/>
      <c r="G369" s="200"/>
      <c r="H369" s="200"/>
      <c r="I369" s="200"/>
      <c r="J369" s="200"/>
      <c r="K369" s="200"/>
      <c r="L369" s="200"/>
      <c r="M369" s="2"/>
      <c r="N369" s="2"/>
      <c r="O369" s="101"/>
      <c r="P369" s="200"/>
      <c r="Q369" s="200"/>
      <c r="R369" s="200"/>
      <c r="S369" s="200"/>
      <c r="T369" s="145">
        <f t="shared" si="187"/>
        <v>0</v>
      </c>
      <c r="U369" s="145">
        <f t="shared" si="188"/>
        <v>0</v>
      </c>
      <c r="V369" s="2"/>
      <c r="W369" s="2"/>
      <c r="X369" s="101"/>
      <c r="Y369" s="200"/>
      <c r="Z369" s="200"/>
      <c r="AA369" s="200"/>
      <c r="AB369" s="200"/>
      <c r="AC369" s="2"/>
    </row>
    <row r="370" spans="1:263" ht="22.5">
      <c r="A370" s="36">
        <f t="shared" si="190"/>
        <v>23.120000000000005</v>
      </c>
      <c r="B370" s="40" t="s">
        <v>270</v>
      </c>
      <c r="C370" s="200"/>
      <c r="D370" s="201"/>
      <c r="E370" s="200"/>
      <c r="F370" s="200"/>
      <c r="G370" s="200"/>
      <c r="H370" s="200"/>
      <c r="I370" s="200"/>
      <c r="J370" s="200"/>
      <c r="K370" s="200"/>
      <c r="L370" s="200"/>
      <c r="M370" s="2"/>
      <c r="N370" s="2"/>
      <c r="O370" s="101"/>
      <c r="P370" s="200"/>
      <c r="Q370" s="200"/>
      <c r="R370" s="200"/>
      <c r="S370" s="200"/>
      <c r="T370" s="145">
        <f t="shared" si="187"/>
        <v>0</v>
      </c>
      <c r="U370" s="145">
        <f t="shared" si="188"/>
        <v>0</v>
      </c>
      <c r="V370" s="2"/>
      <c r="W370" s="2"/>
      <c r="X370" s="101"/>
      <c r="Y370" s="200"/>
      <c r="Z370" s="200"/>
      <c r="AA370" s="200"/>
      <c r="AB370" s="200"/>
      <c r="AC370" s="2"/>
    </row>
    <row r="371" spans="1:263" s="87" customFormat="1" ht="22.5">
      <c r="A371" s="50">
        <f t="shared" si="190"/>
        <v>23.130000000000006</v>
      </c>
      <c r="B371" s="63" t="s">
        <v>292</v>
      </c>
      <c r="C371" s="202"/>
      <c r="D371" s="203"/>
      <c r="E371" s="202"/>
      <c r="F371" s="202"/>
      <c r="G371" s="202"/>
      <c r="H371" s="202"/>
      <c r="I371" s="202"/>
      <c r="J371" s="202"/>
      <c r="K371" s="202"/>
      <c r="L371" s="202"/>
      <c r="M371" s="25"/>
      <c r="N371" s="25"/>
      <c r="O371" s="97"/>
      <c r="P371" s="202"/>
      <c r="Q371" s="202"/>
      <c r="R371" s="202">
        <f t="shared" si="191"/>
        <v>0</v>
      </c>
      <c r="S371" s="202">
        <f t="shared" si="192"/>
        <v>0</v>
      </c>
      <c r="T371" s="145">
        <f t="shared" si="187"/>
        <v>0</v>
      </c>
      <c r="U371" s="145">
        <f t="shared" si="188"/>
        <v>0</v>
      </c>
      <c r="V371" s="25"/>
      <c r="W371" s="25"/>
      <c r="X371" s="97"/>
      <c r="Y371" s="202"/>
      <c r="Z371" s="202"/>
      <c r="AA371" s="202">
        <f t="shared" ref="AA371:AA372" si="195">T371+Y371</f>
        <v>0</v>
      </c>
      <c r="AB371" s="202">
        <f t="shared" ref="AB371:AB372" si="196">U371+Z371</f>
        <v>0</v>
      </c>
      <c r="AC371" s="25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  <c r="IP371" s="29"/>
      <c r="IQ371" s="29"/>
      <c r="IR371" s="29"/>
      <c r="IS371" s="29"/>
      <c r="IT371" s="29"/>
      <c r="IU371" s="29"/>
      <c r="IV371" s="29"/>
      <c r="IW371" s="29"/>
      <c r="IX371" s="29"/>
      <c r="IY371" s="29"/>
      <c r="IZ371" s="29"/>
      <c r="JA371" s="29"/>
      <c r="JB371" s="29"/>
      <c r="JC371" s="29"/>
    </row>
    <row r="372" spans="1:263" ht="22.5">
      <c r="A372" s="36">
        <f t="shared" si="190"/>
        <v>23.140000000000008</v>
      </c>
      <c r="B372" s="40" t="s">
        <v>342</v>
      </c>
      <c r="C372" s="200"/>
      <c r="D372" s="201"/>
      <c r="E372" s="200"/>
      <c r="F372" s="200"/>
      <c r="G372" s="200"/>
      <c r="H372" s="200"/>
      <c r="I372" s="200"/>
      <c r="J372" s="200"/>
      <c r="K372" s="200"/>
      <c r="L372" s="200"/>
      <c r="M372" s="2"/>
      <c r="N372" s="2"/>
      <c r="O372" s="101">
        <v>0.26974999999999999</v>
      </c>
      <c r="P372" s="200">
        <v>21</v>
      </c>
      <c r="Q372" s="201">
        <f>P372*O372</f>
        <v>5.6647499999999997</v>
      </c>
      <c r="R372" s="200">
        <f t="shared" si="191"/>
        <v>21</v>
      </c>
      <c r="S372" s="201">
        <f t="shared" si="192"/>
        <v>5.6647499999999997</v>
      </c>
      <c r="T372" s="145">
        <f t="shared" si="187"/>
        <v>0</v>
      </c>
      <c r="U372" s="145">
        <f t="shared" si="188"/>
        <v>0</v>
      </c>
      <c r="V372" s="2"/>
      <c r="W372" s="2"/>
      <c r="X372" s="101">
        <v>0.26974999999999999</v>
      </c>
      <c r="Y372" s="200">
        <v>7</v>
      </c>
      <c r="Z372" s="201">
        <f>Y372*X372</f>
        <v>1.88825</v>
      </c>
      <c r="AA372" s="200">
        <f t="shared" si="195"/>
        <v>7</v>
      </c>
      <c r="AB372" s="201">
        <f t="shared" si="196"/>
        <v>1.88825</v>
      </c>
      <c r="AC372" s="2"/>
    </row>
    <row r="373" spans="1:263" ht="22.5">
      <c r="A373" s="36">
        <f t="shared" si="190"/>
        <v>23.150000000000009</v>
      </c>
      <c r="B373" s="42" t="s">
        <v>122</v>
      </c>
      <c r="C373" s="212"/>
      <c r="D373" s="222"/>
      <c r="E373" s="212"/>
      <c r="F373" s="212"/>
      <c r="G373" s="212"/>
      <c r="H373" s="212"/>
      <c r="I373" s="212"/>
      <c r="J373" s="212"/>
      <c r="K373" s="212"/>
      <c r="L373" s="212"/>
      <c r="M373" s="4"/>
      <c r="N373" s="4"/>
      <c r="O373" s="101"/>
      <c r="P373" s="212"/>
      <c r="Q373" s="212"/>
      <c r="R373" s="200"/>
      <c r="S373" s="200"/>
      <c r="T373" s="145">
        <f t="shared" si="187"/>
        <v>0</v>
      </c>
      <c r="U373" s="145">
        <f t="shared" si="188"/>
        <v>0</v>
      </c>
      <c r="V373" s="4"/>
      <c r="W373" s="4"/>
      <c r="X373" s="101"/>
      <c r="Y373" s="212"/>
      <c r="Z373" s="212"/>
      <c r="AA373" s="200"/>
      <c r="AB373" s="200"/>
      <c r="AC373" s="4"/>
    </row>
    <row r="374" spans="1:263" ht="45">
      <c r="A374" s="36">
        <f t="shared" si="190"/>
        <v>23.160000000000011</v>
      </c>
      <c r="B374" s="68" t="s">
        <v>123</v>
      </c>
      <c r="C374" s="215"/>
      <c r="D374" s="216"/>
      <c r="E374" s="215"/>
      <c r="F374" s="215"/>
      <c r="G374" s="215"/>
      <c r="H374" s="215"/>
      <c r="I374" s="215"/>
      <c r="J374" s="215"/>
      <c r="K374" s="215"/>
      <c r="L374" s="215"/>
      <c r="M374" s="11"/>
      <c r="N374" s="11"/>
      <c r="O374" s="101"/>
      <c r="P374" s="215"/>
      <c r="Q374" s="215"/>
      <c r="R374" s="200"/>
      <c r="S374" s="200"/>
      <c r="T374" s="145">
        <f t="shared" si="187"/>
        <v>0</v>
      </c>
      <c r="U374" s="145">
        <f t="shared" si="188"/>
        <v>0</v>
      </c>
      <c r="V374" s="11"/>
      <c r="W374" s="11"/>
      <c r="X374" s="101"/>
      <c r="Y374" s="215"/>
      <c r="Z374" s="215"/>
      <c r="AA374" s="200"/>
      <c r="AB374" s="200"/>
      <c r="AC374" s="11"/>
    </row>
    <row r="375" spans="1:263" ht="67.5">
      <c r="A375" s="36">
        <f t="shared" si="190"/>
        <v>23.170000000000012</v>
      </c>
      <c r="B375" s="68" t="s">
        <v>124</v>
      </c>
      <c r="C375" s="215"/>
      <c r="D375" s="216"/>
      <c r="E375" s="215"/>
      <c r="F375" s="215"/>
      <c r="G375" s="215"/>
      <c r="H375" s="215"/>
      <c r="I375" s="215"/>
      <c r="J375" s="215"/>
      <c r="K375" s="215"/>
      <c r="L375" s="215"/>
      <c r="M375" s="11"/>
      <c r="N375" s="11"/>
      <c r="O375" s="101"/>
      <c r="P375" s="215"/>
      <c r="Q375" s="215"/>
      <c r="R375" s="200"/>
      <c r="S375" s="200"/>
      <c r="T375" s="145">
        <f t="shared" si="187"/>
        <v>0</v>
      </c>
      <c r="U375" s="145">
        <f t="shared" si="188"/>
        <v>0</v>
      </c>
      <c r="V375" s="11"/>
      <c r="W375" s="11"/>
      <c r="X375" s="101"/>
      <c r="Y375" s="215"/>
      <c r="Z375" s="215"/>
      <c r="AA375" s="200"/>
      <c r="AB375" s="200"/>
      <c r="AC375" s="11"/>
    </row>
    <row r="376" spans="1:263" ht="45">
      <c r="A376" s="36">
        <f t="shared" si="190"/>
        <v>23.180000000000014</v>
      </c>
      <c r="B376" s="68" t="s">
        <v>125</v>
      </c>
      <c r="C376" s="215"/>
      <c r="D376" s="216"/>
      <c r="E376" s="215"/>
      <c r="F376" s="215"/>
      <c r="G376" s="215"/>
      <c r="H376" s="215"/>
      <c r="I376" s="215"/>
      <c r="J376" s="215"/>
      <c r="K376" s="215"/>
      <c r="L376" s="215"/>
      <c r="M376" s="11"/>
      <c r="N376" s="11"/>
      <c r="O376" s="184"/>
      <c r="P376" s="215"/>
      <c r="Q376" s="215"/>
      <c r="R376" s="200"/>
      <c r="S376" s="200"/>
      <c r="T376" s="145">
        <f t="shared" si="187"/>
        <v>0</v>
      </c>
      <c r="U376" s="145">
        <f t="shared" si="188"/>
        <v>0</v>
      </c>
      <c r="V376" s="11"/>
      <c r="W376" s="11"/>
      <c r="X376" s="184"/>
      <c r="Y376" s="215"/>
      <c r="Z376" s="215"/>
      <c r="AA376" s="200"/>
      <c r="AB376" s="200"/>
      <c r="AC376" s="11"/>
    </row>
    <row r="377" spans="1:263" ht="22.5">
      <c r="A377" s="36">
        <f t="shared" si="190"/>
        <v>23.190000000000015</v>
      </c>
      <c r="B377" s="42" t="s">
        <v>126</v>
      </c>
      <c r="C377" s="212"/>
      <c r="D377" s="222"/>
      <c r="E377" s="212"/>
      <c r="F377" s="212"/>
      <c r="G377" s="212"/>
      <c r="H377" s="212"/>
      <c r="I377" s="212"/>
      <c r="J377" s="212"/>
      <c r="K377" s="212"/>
      <c r="L377" s="212"/>
      <c r="M377" s="4"/>
      <c r="N377" s="4"/>
      <c r="O377" s="101"/>
      <c r="P377" s="212"/>
      <c r="Q377" s="212"/>
      <c r="R377" s="200"/>
      <c r="S377" s="200"/>
      <c r="T377" s="145">
        <f t="shared" si="187"/>
        <v>0</v>
      </c>
      <c r="U377" s="145">
        <f t="shared" si="188"/>
        <v>0</v>
      </c>
      <c r="V377" s="4"/>
      <c r="W377" s="4"/>
      <c r="X377" s="101"/>
      <c r="Y377" s="212"/>
      <c r="Z377" s="212"/>
      <c r="AA377" s="200"/>
      <c r="AB377" s="200"/>
      <c r="AC377" s="4"/>
    </row>
    <row r="378" spans="1:263" ht="22.5">
      <c r="A378" s="36">
        <f t="shared" si="190"/>
        <v>23.200000000000017</v>
      </c>
      <c r="B378" s="42" t="s">
        <v>127</v>
      </c>
      <c r="C378" s="212"/>
      <c r="D378" s="222"/>
      <c r="E378" s="212"/>
      <c r="F378" s="212"/>
      <c r="G378" s="212"/>
      <c r="H378" s="212"/>
      <c r="I378" s="212"/>
      <c r="J378" s="212"/>
      <c r="K378" s="212"/>
      <c r="L378" s="212"/>
      <c r="M378" s="4"/>
      <c r="N378" s="4"/>
      <c r="O378" s="101"/>
      <c r="P378" s="212"/>
      <c r="Q378" s="212"/>
      <c r="R378" s="200"/>
      <c r="S378" s="200"/>
      <c r="T378" s="145">
        <f t="shared" si="187"/>
        <v>0</v>
      </c>
      <c r="U378" s="145">
        <f t="shared" si="188"/>
        <v>0</v>
      </c>
      <c r="V378" s="4"/>
      <c r="W378" s="4"/>
      <c r="X378" s="101"/>
      <c r="Y378" s="212"/>
      <c r="Z378" s="212"/>
      <c r="AA378" s="200"/>
      <c r="AB378" s="200"/>
      <c r="AC378" s="4"/>
    </row>
    <row r="379" spans="1:263" s="87" customFormat="1" ht="45">
      <c r="A379" s="50">
        <f t="shared" si="190"/>
        <v>23.210000000000019</v>
      </c>
      <c r="B379" s="63" t="s">
        <v>132</v>
      </c>
      <c r="C379" s="145">
        <v>3998</v>
      </c>
      <c r="D379" s="214">
        <v>19.989999999999998</v>
      </c>
      <c r="E379" s="145">
        <v>0</v>
      </c>
      <c r="F379" s="145">
        <v>0</v>
      </c>
      <c r="G379" s="534">
        <f t="shared" ref="G379:G380" si="197">E379/C379</f>
        <v>0</v>
      </c>
      <c r="H379" s="534">
        <f t="shared" ref="H379:H380" si="198">F379/D379</f>
        <v>0</v>
      </c>
      <c r="I379" s="145">
        <f>C379-E379</f>
        <v>3998</v>
      </c>
      <c r="J379" s="145">
        <f>D379-F379</f>
        <v>19.989999999999998</v>
      </c>
      <c r="K379" s="145">
        <f>C379-E379</f>
        <v>3998</v>
      </c>
      <c r="L379" s="145">
        <f>D379-F379</f>
        <v>19.989999999999998</v>
      </c>
      <c r="M379" s="28"/>
      <c r="N379" s="28"/>
      <c r="O379" s="185"/>
      <c r="P379" s="145"/>
      <c r="Q379" s="145"/>
      <c r="R379" s="145">
        <f t="shared" si="191"/>
        <v>3998</v>
      </c>
      <c r="S379" s="145">
        <f t="shared" si="192"/>
        <v>19.989999999999998</v>
      </c>
      <c r="T379" s="145">
        <f>K379</f>
        <v>3998</v>
      </c>
      <c r="U379" s="145">
        <f>L379</f>
        <v>19.989999999999998</v>
      </c>
      <c r="V379" s="28"/>
      <c r="W379" s="28"/>
      <c r="X379" s="185"/>
      <c r="Y379" s="145"/>
      <c r="Z379" s="145"/>
      <c r="AA379" s="145">
        <f t="shared" ref="AA379" si="199">T379+Y379</f>
        <v>3998</v>
      </c>
      <c r="AB379" s="145">
        <f t="shared" ref="AB379:AB380" si="200">U379+Z379</f>
        <v>19.989999999999998</v>
      </c>
      <c r="AC379" s="28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  <c r="IT379" s="29"/>
      <c r="IU379" s="29"/>
      <c r="IV379" s="29"/>
      <c r="IW379" s="29"/>
      <c r="IX379" s="29"/>
      <c r="IY379" s="29"/>
      <c r="IZ379" s="29"/>
      <c r="JA379" s="29"/>
      <c r="JB379" s="29"/>
      <c r="JC379" s="29"/>
    </row>
    <row r="380" spans="1:263" s="87" customFormat="1" ht="45">
      <c r="A380" s="50">
        <f t="shared" si="190"/>
        <v>23.22000000000002</v>
      </c>
      <c r="B380" s="63" t="s">
        <v>133</v>
      </c>
      <c r="C380" s="145">
        <v>5</v>
      </c>
      <c r="D380" s="214">
        <v>8.0299999999999994</v>
      </c>
      <c r="E380" s="145">
        <v>0</v>
      </c>
      <c r="F380" s="145">
        <v>0</v>
      </c>
      <c r="G380" s="534">
        <f t="shared" si="197"/>
        <v>0</v>
      </c>
      <c r="H380" s="534">
        <f t="shared" si="198"/>
        <v>0</v>
      </c>
      <c r="I380" s="145">
        <f>C380-E380</f>
        <v>5</v>
      </c>
      <c r="J380" s="145">
        <f>D380-F380</f>
        <v>8.0299999999999994</v>
      </c>
      <c r="K380" s="145">
        <f>C380-E380</f>
        <v>5</v>
      </c>
      <c r="L380" s="145">
        <f>D380-F380</f>
        <v>8.0299999999999994</v>
      </c>
      <c r="M380" s="28"/>
      <c r="N380" s="28"/>
      <c r="O380" s="572">
        <v>2.4583300000000001</v>
      </c>
      <c r="P380" s="145">
        <v>10</v>
      </c>
      <c r="Q380" s="214">
        <f>P380*O380</f>
        <v>24.583300000000001</v>
      </c>
      <c r="R380" s="145">
        <f>K380+P380</f>
        <v>15</v>
      </c>
      <c r="S380" s="145">
        <f t="shared" si="192"/>
        <v>32.613300000000002</v>
      </c>
      <c r="T380" s="145"/>
      <c r="U380" s="145"/>
      <c r="V380" s="28"/>
      <c r="W380" s="28"/>
      <c r="X380" s="572">
        <v>2.4583300000000001</v>
      </c>
      <c r="Y380" s="145">
        <v>2</v>
      </c>
      <c r="Z380" s="214">
        <f>Y380*X380</f>
        <v>4.9166600000000003</v>
      </c>
      <c r="AA380" s="145">
        <f>T380+Y380</f>
        <v>2</v>
      </c>
      <c r="AB380" s="145">
        <f t="shared" si="200"/>
        <v>4.9166600000000003</v>
      </c>
      <c r="AC380" s="28"/>
      <c r="AD380" s="29"/>
      <c r="AE380" s="574">
        <f>44.25+Q380</f>
        <v>68.833300000000008</v>
      </c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  <c r="IW380" s="29"/>
      <c r="IX380" s="29"/>
      <c r="IY380" s="29"/>
      <c r="IZ380" s="29"/>
      <c r="JA380" s="29"/>
      <c r="JB380" s="29"/>
      <c r="JC380" s="29"/>
    </row>
    <row r="381" spans="1:263" s="87" customFormat="1" ht="45">
      <c r="A381" s="50">
        <f t="shared" si="190"/>
        <v>23.230000000000022</v>
      </c>
      <c r="B381" s="63" t="s">
        <v>134</v>
      </c>
      <c r="C381" s="145"/>
      <c r="D381" s="214"/>
      <c r="E381" s="145"/>
      <c r="F381" s="145"/>
      <c r="G381" s="145"/>
      <c r="H381" s="145"/>
      <c r="I381" s="145"/>
      <c r="J381" s="145"/>
      <c r="K381" s="145"/>
      <c r="L381" s="145"/>
      <c r="M381" s="28"/>
      <c r="N381" s="28"/>
      <c r="O381" s="185"/>
      <c r="P381" s="145"/>
      <c r="Q381" s="145"/>
      <c r="R381" s="145"/>
      <c r="S381" s="145"/>
      <c r="T381" s="145">
        <f t="shared" ref="T381:T387" si="201">K381</f>
        <v>0</v>
      </c>
      <c r="U381" s="145">
        <f t="shared" ref="U381:U387" si="202">L381</f>
        <v>0</v>
      </c>
      <c r="V381" s="28"/>
      <c r="W381" s="28"/>
      <c r="X381" s="185"/>
      <c r="Y381" s="145"/>
      <c r="Z381" s="145"/>
      <c r="AA381" s="145"/>
      <c r="AB381" s="145"/>
      <c r="AC381" s="28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  <c r="IT381" s="29"/>
      <c r="IU381" s="29"/>
      <c r="IV381" s="29"/>
      <c r="IW381" s="29"/>
      <c r="IX381" s="29"/>
      <c r="IY381" s="29"/>
      <c r="IZ381" s="29"/>
      <c r="JA381" s="29"/>
      <c r="JB381" s="29"/>
      <c r="JC381" s="29"/>
    </row>
    <row r="382" spans="1:263" ht="67.5">
      <c r="A382" s="36">
        <v>23.24</v>
      </c>
      <c r="B382" s="43" t="s">
        <v>128</v>
      </c>
      <c r="C382" s="213"/>
      <c r="D382" s="223"/>
      <c r="E382" s="213"/>
      <c r="F382" s="213"/>
      <c r="G382" s="213"/>
      <c r="H382" s="213"/>
      <c r="I382" s="213"/>
      <c r="J382" s="213"/>
      <c r="K382" s="213"/>
      <c r="L382" s="213"/>
      <c r="M382" s="5"/>
      <c r="N382" s="5"/>
      <c r="O382" s="150"/>
      <c r="P382" s="213"/>
      <c r="Q382" s="213"/>
      <c r="R382" s="200"/>
      <c r="S382" s="200"/>
      <c r="T382" s="145">
        <f t="shared" si="201"/>
        <v>0</v>
      </c>
      <c r="U382" s="145">
        <f t="shared" si="202"/>
        <v>0</v>
      </c>
      <c r="V382" s="5"/>
      <c r="W382" s="5"/>
      <c r="X382" s="150"/>
      <c r="Y382" s="213"/>
      <c r="Z382" s="213"/>
      <c r="AA382" s="200"/>
      <c r="AB382" s="200"/>
      <c r="AC382" s="5"/>
    </row>
    <row r="383" spans="1:263" ht="90">
      <c r="A383" s="36"/>
      <c r="B383" s="42" t="s">
        <v>129</v>
      </c>
      <c r="C383" s="212"/>
      <c r="D383" s="222"/>
      <c r="E383" s="212"/>
      <c r="F383" s="212"/>
      <c r="G383" s="212"/>
      <c r="H383" s="212"/>
      <c r="I383" s="212"/>
      <c r="J383" s="212"/>
      <c r="K383" s="212"/>
      <c r="L383" s="212"/>
      <c r="M383" s="4"/>
      <c r="N383" s="4"/>
      <c r="O383" s="101"/>
      <c r="P383" s="212"/>
      <c r="Q383" s="212"/>
      <c r="R383" s="200"/>
      <c r="S383" s="200"/>
      <c r="T383" s="145">
        <f t="shared" si="201"/>
        <v>0</v>
      </c>
      <c r="U383" s="145">
        <f t="shared" si="202"/>
        <v>0</v>
      </c>
      <c r="V383" s="4"/>
      <c r="W383" s="4"/>
      <c r="X383" s="101"/>
      <c r="Y383" s="212"/>
      <c r="Z383" s="212"/>
      <c r="AA383" s="200"/>
      <c r="AB383" s="200"/>
      <c r="AC383" s="4"/>
    </row>
    <row r="384" spans="1:263" ht="45">
      <c r="A384" s="36"/>
      <c r="B384" s="42" t="s">
        <v>130</v>
      </c>
      <c r="C384" s="212"/>
      <c r="D384" s="222"/>
      <c r="E384" s="212"/>
      <c r="F384" s="212"/>
      <c r="G384" s="212"/>
      <c r="H384" s="212"/>
      <c r="I384" s="212"/>
      <c r="J384" s="212"/>
      <c r="K384" s="212"/>
      <c r="L384" s="212"/>
      <c r="M384" s="4"/>
      <c r="N384" s="4"/>
      <c r="O384" s="101"/>
      <c r="P384" s="212"/>
      <c r="Q384" s="212"/>
      <c r="R384" s="200"/>
      <c r="S384" s="200"/>
      <c r="T384" s="145">
        <f t="shared" si="201"/>
        <v>0</v>
      </c>
      <c r="U384" s="145">
        <f t="shared" si="202"/>
        <v>0</v>
      </c>
      <c r="V384" s="4"/>
      <c r="W384" s="4"/>
      <c r="X384" s="101"/>
      <c r="Y384" s="212"/>
      <c r="Z384" s="212"/>
      <c r="AA384" s="200"/>
      <c r="AB384" s="200"/>
      <c r="AC384" s="4"/>
    </row>
    <row r="385" spans="1:263" ht="45">
      <c r="A385" s="36"/>
      <c r="B385" s="42" t="s">
        <v>131</v>
      </c>
      <c r="C385" s="212"/>
      <c r="D385" s="222"/>
      <c r="E385" s="212"/>
      <c r="F385" s="212"/>
      <c r="G385" s="212"/>
      <c r="H385" s="212"/>
      <c r="I385" s="212"/>
      <c r="J385" s="212"/>
      <c r="K385" s="212"/>
      <c r="L385" s="212"/>
      <c r="M385" s="4"/>
      <c r="N385" s="4"/>
      <c r="O385" s="149"/>
      <c r="P385" s="212"/>
      <c r="Q385" s="212"/>
      <c r="R385" s="200"/>
      <c r="S385" s="200"/>
      <c r="T385" s="145">
        <f t="shared" si="201"/>
        <v>0</v>
      </c>
      <c r="U385" s="145">
        <f t="shared" si="202"/>
        <v>0</v>
      </c>
      <c r="V385" s="4"/>
      <c r="W385" s="4"/>
      <c r="X385" s="149"/>
      <c r="Y385" s="212"/>
      <c r="Z385" s="212"/>
      <c r="AA385" s="200"/>
      <c r="AB385" s="200"/>
      <c r="AC385" s="4"/>
    </row>
    <row r="386" spans="1:263" s="87" customFormat="1" ht="45">
      <c r="A386" s="50"/>
      <c r="B386" s="66" t="s">
        <v>297</v>
      </c>
      <c r="C386" s="145"/>
      <c r="D386" s="214"/>
      <c r="E386" s="145"/>
      <c r="F386" s="145"/>
      <c r="G386" s="145"/>
      <c r="H386" s="145"/>
      <c r="I386" s="145"/>
      <c r="J386" s="145"/>
      <c r="K386" s="145"/>
      <c r="L386" s="145"/>
      <c r="M386" s="28"/>
      <c r="N386" s="28"/>
      <c r="O386" s="185"/>
      <c r="P386" s="145"/>
      <c r="Q386" s="145"/>
      <c r="R386" s="145"/>
      <c r="S386" s="145"/>
      <c r="T386" s="145">
        <f t="shared" si="201"/>
        <v>0</v>
      </c>
      <c r="U386" s="145">
        <f t="shared" si="202"/>
        <v>0</v>
      </c>
      <c r="V386" s="28"/>
      <c r="W386" s="28"/>
      <c r="X386" s="185"/>
      <c r="Y386" s="145"/>
      <c r="Z386" s="145"/>
      <c r="AA386" s="145"/>
      <c r="AB386" s="145"/>
      <c r="AC386" s="28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  <c r="IV386" s="29"/>
      <c r="IW386" s="29"/>
      <c r="IX386" s="29"/>
      <c r="IY386" s="29"/>
      <c r="IZ386" s="29"/>
      <c r="JA386" s="29"/>
      <c r="JB386" s="29"/>
      <c r="JC386" s="29"/>
    </row>
    <row r="387" spans="1:263" s="87" customFormat="1" ht="67.5">
      <c r="A387" s="50">
        <f>+A382+0.01</f>
        <v>23.25</v>
      </c>
      <c r="B387" s="66" t="s">
        <v>309</v>
      </c>
      <c r="C387" s="145"/>
      <c r="D387" s="214"/>
      <c r="E387" s="145"/>
      <c r="F387" s="145"/>
      <c r="G387" s="145"/>
      <c r="H387" s="145"/>
      <c r="I387" s="145"/>
      <c r="J387" s="145"/>
      <c r="K387" s="145"/>
      <c r="L387" s="145"/>
      <c r="M387" s="28"/>
      <c r="N387" s="28"/>
      <c r="O387" s="185"/>
      <c r="P387" s="145"/>
      <c r="Q387" s="145"/>
      <c r="R387" s="145"/>
      <c r="S387" s="145"/>
      <c r="T387" s="145">
        <f t="shared" si="201"/>
        <v>0</v>
      </c>
      <c r="U387" s="145">
        <f t="shared" si="202"/>
        <v>0</v>
      </c>
      <c r="V387" s="28"/>
      <c r="W387" s="28"/>
      <c r="X387" s="185"/>
      <c r="Y387" s="145"/>
      <c r="Z387" s="145"/>
      <c r="AA387" s="145"/>
      <c r="AB387" s="145"/>
      <c r="AC387" s="28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  <c r="IV387" s="29"/>
      <c r="IW387" s="29"/>
      <c r="IX387" s="29"/>
      <c r="IY387" s="29"/>
      <c r="IZ387" s="29"/>
      <c r="JA387" s="29"/>
      <c r="JB387" s="29"/>
      <c r="JC387" s="29"/>
    </row>
    <row r="388" spans="1:263" ht="22.5">
      <c r="A388" s="36"/>
      <c r="B388" s="61" t="s">
        <v>16</v>
      </c>
      <c r="C388" s="10">
        <f>SUM(C359:C387)</f>
        <v>4003</v>
      </c>
      <c r="D388" s="194">
        <f>SUM(D359:D387)</f>
        <v>28.019999999999996</v>
      </c>
      <c r="E388" s="10">
        <f>SUM(E359:E387)</f>
        <v>0</v>
      </c>
      <c r="F388" s="194">
        <f>SUM(F359:F387)</f>
        <v>0</v>
      </c>
      <c r="G388" s="535">
        <f t="shared" ref="G388" si="203">E388/C388</f>
        <v>0</v>
      </c>
      <c r="H388" s="535">
        <f t="shared" ref="H388" si="204">F388/D388</f>
        <v>0</v>
      </c>
      <c r="I388" s="10">
        <f>SUM(I359:I387)</f>
        <v>4003</v>
      </c>
      <c r="J388" s="194">
        <f>SUM(J359:J387)</f>
        <v>28.019999999999996</v>
      </c>
      <c r="K388" s="10">
        <f>SUM(K359:K387)</f>
        <v>4003</v>
      </c>
      <c r="L388" s="194">
        <f>SUM(L359:L387)</f>
        <v>28.019999999999996</v>
      </c>
      <c r="M388" s="10"/>
      <c r="N388" s="10"/>
      <c r="O388" s="147"/>
      <c r="P388" s="10">
        <f t="shared" ref="P388:U388" si="205">SUM(P359:P387)</f>
        <v>54</v>
      </c>
      <c r="Q388" s="194">
        <f t="shared" si="205"/>
        <v>43.2879</v>
      </c>
      <c r="R388" s="10">
        <f t="shared" si="205"/>
        <v>4057</v>
      </c>
      <c r="S388" s="194">
        <f t="shared" si="205"/>
        <v>71.307899999999989</v>
      </c>
      <c r="T388" s="10">
        <f t="shared" si="205"/>
        <v>3998</v>
      </c>
      <c r="U388" s="194">
        <f t="shared" si="205"/>
        <v>19.989999999999998</v>
      </c>
      <c r="V388" s="10"/>
      <c r="W388" s="10"/>
      <c r="X388" s="147"/>
      <c r="Y388" s="10">
        <f>SUM(Y359:Y387)</f>
        <v>11</v>
      </c>
      <c r="Z388" s="194">
        <f>SUM(Z359:Z387)</f>
        <v>7.9388100000000001</v>
      </c>
      <c r="AA388" s="10">
        <f>SUM(AA359:AA387)</f>
        <v>4009</v>
      </c>
      <c r="AB388" s="194">
        <f>SUM(AB359:AB387)</f>
        <v>27.928809999999999</v>
      </c>
      <c r="AC388" s="10"/>
    </row>
    <row r="389" spans="1:263" ht="45">
      <c r="A389" s="53" t="s">
        <v>135</v>
      </c>
      <c r="B389" s="37" t="s">
        <v>136</v>
      </c>
      <c r="C389" s="10"/>
      <c r="D389" s="194"/>
      <c r="E389" s="10"/>
      <c r="F389" s="10"/>
      <c r="G389" s="10"/>
      <c r="H389" s="10"/>
      <c r="I389" s="10"/>
      <c r="J389" s="10"/>
      <c r="K389" s="10"/>
      <c r="L389" s="10"/>
      <c r="M389" s="1"/>
      <c r="N389" s="1"/>
      <c r="O389" s="147"/>
      <c r="P389" s="10"/>
      <c r="Q389" s="10"/>
      <c r="R389" s="194"/>
      <c r="S389" s="10"/>
      <c r="T389" s="10"/>
      <c r="U389" s="10"/>
      <c r="V389" s="1"/>
      <c r="W389" s="1"/>
      <c r="X389" s="147"/>
      <c r="Y389" s="10"/>
      <c r="Z389" s="10"/>
      <c r="AA389" s="194"/>
      <c r="AB389" s="10"/>
      <c r="AC389" s="1"/>
    </row>
    <row r="390" spans="1:263" ht="22.5">
      <c r="A390" s="38">
        <v>24</v>
      </c>
      <c r="B390" s="37" t="s">
        <v>137</v>
      </c>
      <c r="C390" s="10"/>
      <c r="D390" s="194"/>
      <c r="E390" s="10"/>
      <c r="F390" s="10"/>
      <c r="G390" s="10"/>
      <c r="H390" s="10"/>
      <c r="I390" s="10"/>
      <c r="J390" s="10"/>
      <c r="K390" s="10"/>
      <c r="L390" s="10"/>
      <c r="M390" s="1"/>
      <c r="N390" s="1"/>
      <c r="O390" s="147"/>
      <c r="P390" s="10"/>
      <c r="Q390" s="10"/>
      <c r="R390" s="10"/>
      <c r="S390" s="10"/>
      <c r="T390" s="10"/>
      <c r="U390" s="10"/>
      <c r="V390" s="1"/>
      <c r="W390" s="1"/>
      <c r="X390" s="147"/>
      <c r="Y390" s="10"/>
      <c r="Z390" s="10"/>
      <c r="AA390" s="10"/>
      <c r="AB390" s="10"/>
      <c r="AC390" s="1"/>
    </row>
    <row r="391" spans="1:263" ht="22.5">
      <c r="A391" s="36">
        <v>24.01</v>
      </c>
      <c r="B391" s="40" t="s">
        <v>138</v>
      </c>
      <c r="C391" s="200"/>
      <c r="D391" s="201"/>
      <c r="E391" s="200"/>
      <c r="F391" s="200"/>
      <c r="G391" s="200"/>
      <c r="H391" s="200"/>
      <c r="I391" s="200"/>
      <c r="J391" s="200"/>
      <c r="K391" s="200"/>
      <c r="L391" s="200"/>
      <c r="M391" s="2"/>
      <c r="N391" s="2"/>
      <c r="O391" s="148"/>
      <c r="P391" s="200"/>
      <c r="Q391" s="200"/>
      <c r="R391" s="200"/>
      <c r="S391" s="200"/>
      <c r="T391" s="200"/>
      <c r="U391" s="200"/>
      <c r="V391" s="2"/>
      <c r="W391" s="2"/>
      <c r="X391" s="148"/>
      <c r="Y391" s="200"/>
      <c r="Z391" s="200"/>
      <c r="AA391" s="200"/>
      <c r="AB391" s="200"/>
      <c r="AC391" s="2"/>
    </row>
    <row r="392" spans="1:263" ht="45">
      <c r="A392" s="36"/>
      <c r="B392" s="40" t="s">
        <v>139</v>
      </c>
      <c r="C392" s="200"/>
      <c r="D392" s="201">
        <v>27</v>
      </c>
      <c r="E392" s="200"/>
      <c r="F392" s="200">
        <v>27</v>
      </c>
      <c r="G392" s="534"/>
      <c r="H392" s="535">
        <f t="shared" ref="H392" si="206">F392/D392</f>
        <v>1</v>
      </c>
      <c r="I392" s="200"/>
      <c r="J392" s="201">
        <f>D392-F392</f>
        <v>0</v>
      </c>
      <c r="K392" s="200"/>
      <c r="L392" s="200"/>
      <c r="M392" s="2"/>
      <c r="N392" s="2"/>
      <c r="O392" s="148"/>
      <c r="P392" s="200"/>
      <c r="Q392" s="201">
        <v>30</v>
      </c>
      <c r="R392" s="200"/>
      <c r="S392" s="214">
        <f t="shared" ref="S392" si="207">L392+Q392</f>
        <v>30</v>
      </c>
      <c r="T392" s="200"/>
      <c r="U392" s="200"/>
      <c r="V392" s="2"/>
      <c r="W392" s="2"/>
      <c r="X392" s="148"/>
      <c r="Y392" s="200"/>
      <c r="Z392" s="201">
        <v>22.5</v>
      </c>
      <c r="AA392" s="200"/>
      <c r="AB392" s="214">
        <f t="shared" ref="AB392" si="208">U392+Z392</f>
        <v>22.5</v>
      </c>
      <c r="AC392" s="2"/>
    </row>
    <row r="393" spans="1:263" ht="45">
      <c r="A393" s="36"/>
      <c r="B393" s="42" t="s">
        <v>140</v>
      </c>
      <c r="C393" s="212"/>
      <c r="D393" s="222"/>
      <c r="E393" s="212"/>
      <c r="F393" s="212"/>
      <c r="G393" s="212"/>
      <c r="H393" s="212"/>
      <c r="I393" s="212"/>
      <c r="J393" s="212"/>
      <c r="K393" s="212"/>
      <c r="L393" s="212"/>
      <c r="M393" s="4"/>
      <c r="N393" s="4"/>
      <c r="O393" s="149"/>
      <c r="P393" s="212"/>
      <c r="Q393" s="212"/>
      <c r="R393" s="212"/>
      <c r="S393" s="212"/>
      <c r="T393" s="212"/>
      <c r="U393" s="212"/>
      <c r="V393" s="4"/>
      <c r="W393" s="4"/>
      <c r="X393" s="149"/>
      <c r="Y393" s="212"/>
      <c r="Z393" s="212"/>
      <c r="AA393" s="212"/>
      <c r="AB393" s="212"/>
      <c r="AC393" s="4"/>
    </row>
    <row r="394" spans="1:263" ht="45">
      <c r="A394" s="36"/>
      <c r="B394" s="40" t="s">
        <v>141</v>
      </c>
      <c r="C394" s="200"/>
      <c r="D394" s="201"/>
      <c r="E394" s="200"/>
      <c r="F394" s="200"/>
      <c r="G394" s="200"/>
      <c r="H394" s="200"/>
      <c r="I394" s="200"/>
      <c r="J394" s="200"/>
      <c r="K394" s="200"/>
      <c r="L394" s="200"/>
      <c r="M394" s="2"/>
      <c r="N394" s="2"/>
      <c r="O394" s="148"/>
      <c r="P394" s="200"/>
      <c r="Q394" s="200"/>
      <c r="R394" s="200"/>
      <c r="S394" s="200"/>
      <c r="T394" s="200"/>
      <c r="U394" s="200"/>
      <c r="V394" s="2"/>
      <c r="W394" s="2"/>
      <c r="X394" s="148"/>
      <c r="Y394" s="200"/>
      <c r="Z394" s="200"/>
      <c r="AA394" s="200"/>
      <c r="AB394" s="200"/>
      <c r="AC394" s="2"/>
    </row>
    <row r="395" spans="1:263" ht="22.5">
      <c r="A395" s="36"/>
      <c r="B395" s="61" t="s">
        <v>36</v>
      </c>
      <c r="C395" s="199">
        <f>SUM(C392:C394)</f>
        <v>0</v>
      </c>
      <c r="D395" s="194">
        <f>SUM(D392:D394)</f>
        <v>27</v>
      </c>
      <c r="E395" s="10"/>
      <c r="F395" s="194">
        <f>SUM(F392:F394)</f>
        <v>27</v>
      </c>
      <c r="G395" s="535"/>
      <c r="H395" s="535">
        <f t="shared" ref="H395" si="209">F395/D395</f>
        <v>1</v>
      </c>
      <c r="I395" s="10"/>
      <c r="J395" s="194">
        <f>D395-F395</f>
        <v>0</v>
      </c>
      <c r="K395" s="10"/>
      <c r="L395" s="10"/>
      <c r="M395" s="10"/>
      <c r="N395" s="10"/>
      <c r="O395" s="147"/>
      <c r="P395" s="10"/>
      <c r="Q395" s="194">
        <f>SUM(Q392:Q394)</f>
        <v>30</v>
      </c>
      <c r="R395" s="10"/>
      <c r="S395" s="194">
        <f>SUM(S392:S394)</f>
        <v>30</v>
      </c>
      <c r="T395" s="10"/>
      <c r="U395" s="10"/>
      <c r="V395" s="10"/>
      <c r="W395" s="10"/>
      <c r="X395" s="147"/>
      <c r="Y395" s="10"/>
      <c r="Z395" s="194">
        <f>SUM(Z392:Z394)</f>
        <v>22.5</v>
      </c>
      <c r="AA395" s="10"/>
      <c r="AB395" s="194">
        <f>SUM(AB392:AB394)</f>
        <v>22.5</v>
      </c>
      <c r="AC395" s="10"/>
    </row>
    <row r="396" spans="1:263" ht="118.5" customHeight="1">
      <c r="A396" s="36">
        <v>24.02</v>
      </c>
      <c r="B396" s="40" t="s">
        <v>142</v>
      </c>
      <c r="C396" s="200"/>
      <c r="D396" s="201"/>
      <c r="E396" s="200"/>
      <c r="F396" s="200"/>
      <c r="G396" s="200"/>
      <c r="H396" s="200"/>
      <c r="I396" s="200"/>
      <c r="J396" s="200"/>
      <c r="K396" s="200"/>
      <c r="L396" s="200"/>
      <c r="M396" s="2"/>
      <c r="N396" s="2"/>
      <c r="O396" s="148"/>
      <c r="P396" s="200"/>
      <c r="Q396" s="200"/>
      <c r="R396" s="200"/>
      <c r="S396" s="200"/>
      <c r="T396" s="200"/>
      <c r="U396" s="200"/>
      <c r="V396" s="2"/>
      <c r="W396" s="2"/>
      <c r="X396" s="148"/>
      <c r="Y396" s="200"/>
      <c r="Z396" s="200"/>
      <c r="AA396" s="200"/>
      <c r="AB396" s="200"/>
      <c r="AC396" s="2"/>
    </row>
    <row r="397" spans="1:263" ht="22.5">
      <c r="A397" s="50"/>
      <c r="B397" s="63" t="s">
        <v>41</v>
      </c>
      <c r="C397" s="755"/>
      <c r="D397" s="203">
        <v>10.75</v>
      </c>
      <c r="E397" s="755"/>
      <c r="F397" s="758">
        <v>5.86</v>
      </c>
      <c r="G397" s="764"/>
      <c r="H397" s="761">
        <f t="shared" ref="H397" si="210">F397/D397</f>
        <v>0.54511627906976745</v>
      </c>
      <c r="I397" s="752"/>
      <c r="J397" s="755">
        <v>18.079999999999998</v>
      </c>
      <c r="K397" s="97"/>
      <c r="L397" s="97"/>
      <c r="M397" s="25"/>
      <c r="N397" s="25"/>
      <c r="O397" s="186">
        <f>Q397/P397</f>
        <v>4.3545279383429671E-3</v>
      </c>
      <c r="P397" s="202">
        <v>6228</v>
      </c>
      <c r="Q397" s="203">
        <v>27.12</v>
      </c>
      <c r="R397" s="202">
        <v>6228</v>
      </c>
      <c r="S397" s="145">
        <f t="shared" ref="S397:S400" si="211">L397+Q397</f>
        <v>27.12</v>
      </c>
      <c r="T397" s="97"/>
      <c r="U397" s="97"/>
      <c r="V397" s="25"/>
      <c r="W397" s="25"/>
      <c r="X397" s="186">
        <f>Z397/Y397</f>
        <v>4.3545279383429671E-3</v>
      </c>
      <c r="Y397" s="202">
        <v>6228</v>
      </c>
      <c r="Z397" s="203">
        <v>27.12</v>
      </c>
      <c r="AA397" s="202">
        <v>6228</v>
      </c>
      <c r="AB397" s="145">
        <f t="shared" ref="AB397:AB400" si="212">U397+Z397</f>
        <v>27.12</v>
      </c>
      <c r="AC397" s="25"/>
    </row>
    <row r="398" spans="1:263" ht="22.5">
      <c r="A398" s="50"/>
      <c r="B398" s="63" t="s">
        <v>42</v>
      </c>
      <c r="C398" s="756"/>
      <c r="D398" s="203">
        <v>2.79</v>
      </c>
      <c r="E398" s="756"/>
      <c r="F398" s="759"/>
      <c r="G398" s="765"/>
      <c r="H398" s="762"/>
      <c r="I398" s="753"/>
      <c r="J398" s="756"/>
      <c r="K398" s="97"/>
      <c r="L398" s="97"/>
      <c r="M398" s="25"/>
      <c r="N398" s="25"/>
      <c r="O398" s="169">
        <f>Q398/P398</f>
        <v>9.6359743040685226E-4</v>
      </c>
      <c r="P398" s="202">
        <v>3736</v>
      </c>
      <c r="Q398" s="203">
        <v>3.6</v>
      </c>
      <c r="R398" s="202">
        <v>3736</v>
      </c>
      <c r="S398" s="145">
        <f t="shared" si="211"/>
        <v>3.6</v>
      </c>
      <c r="T398" s="97"/>
      <c r="U398" s="97"/>
      <c r="V398" s="25"/>
      <c r="W398" s="25"/>
      <c r="X398" s="169">
        <f>Z398/Y398</f>
        <v>9.6359743040685226E-4</v>
      </c>
      <c r="Y398" s="202">
        <v>3736</v>
      </c>
      <c r="Z398" s="203">
        <v>3.6</v>
      </c>
      <c r="AA398" s="202">
        <v>3736</v>
      </c>
      <c r="AB398" s="145">
        <f t="shared" si="212"/>
        <v>3.6</v>
      </c>
      <c r="AC398" s="25"/>
    </row>
    <row r="399" spans="1:263" ht="24.75" customHeight="1">
      <c r="A399" s="50"/>
      <c r="B399" s="63" t="s">
        <v>66</v>
      </c>
      <c r="C399" s="757"/>
      <c r="D399" s="203">
        <v>4.9400000000000004</v>
      </c>
      <c r="E399" s="757"/>
      <c r="F399" s="760"/>
      <c r="G399" s="766"/>
      <c r="H399" s="763"/>
      <c r="I399" s="754"/>
      <c r="J399" s="757"/>
      <c r="K399" s="97"/>
      <c r="L399" s="97"/>
      <c r="M399" s="25"/>
      <c r="N399" s="25"/>
      <c r="O399" s="186">
        <f>Q399/P399</f>
        <v>3.9376008606777837E-3</v>
      </c>
      <c r="P399" s="202">
        <v>1859</v>
      </c>
      <c r="Q399" s="203">
        <v>7.32</v>
      </c>
      <c r="R399" s="202">
        <v>1859</v>
      </c>
      <c r="S399" s="145">
        <f t="shared" si="211"/>
        <v>7.32</v>
      </c>
      <c r="T399" s="97"/>
      <c r="U399" s="97"/>
      <c r="V399" s="25"/>
      <c r="W399" s="25"/>
      <c r="X399" s="186">
        <f>Z399/Y399</f>
        <v>3.9376008606777837E-3</v>
      </c>
      <c r="Y399" s="202">
        <v>1859</v>
      </c>
      <c r="Z399" s="203">
        <v>7.32</v>
      </c>
      <c r="AA399" s="202">
        <v>1859</v>
      </c>
      <c r="AB399" s="145">
        <f t="shared" si="212"/>
        <v>7.32</v>
      </c>
      <c r="AC399" s="25"/>
    </row>
    <row r="400" spans="1:263" ht="45">
      <c r="A400" s="36">
        <v>24.03</v>
      </c>
      <c r="B400" s="40" t="s">
        <v>143</v>
      </c>
      <c r="C400" s="200"/>
      <c r="D400" s="201">
        <v>8.5</v>
      </c>
      <c r="E400" s="200"/>
      <c r="F400" s="201">
        <v>3.37</v>
      </c>
      <c r="G400" s="534"/>
      <c r="H400" s="534">
        <f t="shared" ref="H400:H402" si="213">F400/D400</f>
        <v>0.39647058823529413</v>
      </c>
      <c r="I400" s="200"/>
      <c r="J400" s="201">
        <f>D400-F400</f>
        <v>5.13</v>
      </c>
      <c r="K400" s="200"/>
      <c r="L400" s="200"/>
      <c r="M400" s="2"/>
      <c r="N400" s="2"/>
      <c r="O400" s="148"/>
      <c r="P400" s="200"/>
      <c r="Q400" s="200">
        <v>9.44</v>
      </c>
      <c r="R400" s="200"/>
      <c r="S400" s="145">
        <f t="shared" si="211"/>
        <v>9.44</v>
      </c>
      <c r="T400" s="200"/>
      <c r="U400" s="200"/>
      <c r="V400" s="2"/>
      <c r="W400" s="2"/>
      <c r="X400" s="148"/>
      <c r="Y400" s="200"/>
      <c r="Z400" s="200">
        <v>6</v>
      </c>
      <c r="AA400" s="200"/>
      <c r="AB400" s="145">
        <f t="shared" si="212"/>
        <v>6</v>
      </c>
      <c r="AC400" s="2"/>
    </row>
    <row r="401" spans="1:263" ht="23.25" customHeight="1">
      <c r="A401" s="36"/>
      <c r="B401" s="61" t="s">
        <v>36</v>
      </c>
      <c r="C401" s="199">
        <f>SUM(C397:C400)</f>
        <v>0</v>
      </c>
      <c r="D401" s="194">
        <f>SUM(D397:D400)</f>
        <v>26.98</v>
      </c>
      <c r="E401" s="199">
        <f>SUM(E397:E400)</f>
        <v>0</v>
      </c>
      <c r="F401" s="194">
        <f>SUM(F397:F400)</f>
        <v>9.23</v>
      </c>
      <c r="G401" s="534"/>
      <c r="H401" s="534">
        <f t="shared" si="213"/>
        <v>0.34210526315789475</v>
      </c>
      <c r="I401" s="199">
        <f>SUM(I397:I400)</f>
        <v>0</v>
      </c>
      <c r="J401" s="194">
        <f>SUM(J397:J400)</f>
        <v>23.209999999999997</v>
      </c>
      <c r="K401" s="199">
        <f>SUM(K397:K400)</f>
        <v>0</v>
      </c>
      <c r="L401" s="194">
        <f>SUM(L397:L400)</f>
        <v>0</v>
      </c>
      <c r="M401" s="10"/>
      <c r="N401" s="10"/>
      <c r="O401" s="147"/>
      <c r="P401" s="199">
        <f t="shared" ref="P401:U401" si="214">SUM(P397:P400)</f>
        <v>11823</v>
      </c>
      <c r="Q401" s="194">
        <f t="shared" si="214"/>
        <v>47.480000000000004</v>
      </c>
      <c r="R401" s="199">
        <f t="shared" si="214"/>
        <v>11823</v>
      </c>
      <c r="S401" s="194">
        <f t="shared" si="214"/>
        <v>47.480000000000004</v>
      </c>
      <c r="T401" s="199">
        <f t="shared" si="214"/>
        <v>0</v>
      </c>
      <c r="U401" s="194">
        <f t="shared" si="214"/>
        <v>0</v>
      </c>
      <c r="V401" s="10"/>
      <c r="W401" s="10"/>
      <c r="X401" s="147"/>
      <c r="Y401" s="199">
        <f>SUM(Y397:Y400)</f>
        <v>11823</v>
      </c>
      <c r="Z401" s="194">
        <f>SUM(Z397:Z400)</f>
        <v>44.040000000000006</v>
      </c>
      <c r="AA401" s="199">
        <f>SUM(AA397:AA400)</f>
        <v>11823</v>
      </c>
      <c r="AB401" s="194">
        <f>SUM(AB397:AB400)</f>
        <v>44.040000000000006</v>
      </c>
      <c r="AC401" s="10"/>
    </row>
    <row r="402" spans="1:263" s="142" customFormat="1" ht="31.5" customHeight="1">
      <c r="A402" s="53"/>
      <c r="B402" s="37" t="s">
        <v>335</v>
      </c>
      <c r="C402" s="199">
        <f>C193+C206+C218+C266+C290+C304+C313+C318+C329+C333+C342+C346+C352+C356+C388+C395+C401</f>
        <v>101733</v>
      </c>
      <c r="D402" s="194">
        <f>D193+D206+D218+D266+D290+D304+D313+D318+D329+D333+D342+D346+D352+D356+D388+D395+D401</f>
        <v>1865.2150000000001</v>
      </c>
      <c r="E402" s="199">
        <f>E193+E206+E218+E266+E290+E304+E313+E318+E329+E333+E342+E346+E352+E356+E388+E395+E401</f>
        <v>94318</v>
      </c>
      <c r="F402" s="194">
        <f>F193+F206+F218+F266+F290+F304+F313+F318+F329+F333+F342+F346+F352+F356+F388+F395+F401</f>
        <v>1651.4679999999996</v>
      </c>
      <c r="G402" s="534">
        <f t="shared" ref="G402" si="215">E402/C402</f>
        <v>0.92711312946634816</v>
      </c>
      <c r="H402" s="534">
        <f t="shared" si="213"/>
        <v>0.88540355937519244</v>
      </c>
      <c r="I402" s="199">
        <f>I193+I206+I218+I266+I290+I304+I313+I318+I329+I333+I342+I346+I352+I356+I388+I395+I401</f>
        <v>7421</v>
      </c>
      <c r="J402" s="194">
        <f>J193+J206+J218+J266+J290+J304+J313+J318+J329+J333+J342+J346+J352+J356+J388+J395+J401</f>
        <v>207.477</v>
      </c>
      <c r="K402" s="199">
        <f>K193+K206+K218+K266+K290+K304+K313+K318+K329+K333+K342+K346+K352+K356+K388+K395+K401</f>
        <v>4003</v>
      </c>
      <c r="L402" s="194">
        <f>L193+L206+L218+L266+L290+L304+L313+L318+L329+L333+L342+L346+L352+L356+L388+L395+L401</f>
        <v>28.019999999999996</v>
      </c>
      <c r="M402" s="10">
        <v>0</v>
      </c>
      <c r="N402" s="194">
        <v>0</v>
      </c>
      <c r="O402" s="147"/>
      <c r="P402" s="199">
        <f t="shared" ref="P402:U402" si="216">P193+P206+P218+P266+P290+P304+P313+P318+P329+P333+P342+P346+P352+P356+P388+P395+P401</f>
        <v>114324</v>
      </c>
      <c r="Q402" s="194">
        <f t="shared" si="216"/>
        <v>2171.9999799999996</v>
      </c>
      <c r="R402" s="199">
        <f t="shared" si="216"/>
        <v>118327</v>
      </c>
      <c r="S402" s="194">
        <f t="shared" si="216"/>
        <v>2200.0199799999996</v>
      </c>
      <c r="T402" s="199">
        <f t="shared" si="216"/>
        <v>3998</v>
      </c>
      <c r="U402" s="194">
        <f t="shared" si="216"/>
        <v>19.989999999999998</v>
      </c>
      <c r="V402" s="10">
        <v>0</v>
      </c>
      <c r="W402" s="194">
        <v>0</v>
      </c>
      <c r="X402" s="147"/>
      <c r="Y402" s="199">
        <f>Y193+Y206+Y218+Y266+Y290+Y304+Y313+Y318+Y329+Y333+Y342+Y346+Y352+Y356+Y388+Y395+Y401</f>
        <v>108212</v>
      </c>
      <c r="Z402" s="194">
        <f>Z193+Z206+Z218+Z266+Z290+Z304+Z313+Z318+Z329+Z333+Z342+Z346+Z352+Z356+Z388+Z395+Z401</f>
        <v>2067.6008900000002</v>
      </c>
      <c r="AA402" s="199">
        <f>AA193+AA206+AA218+AA266+AA290+AA304+AA313+AA318+AA329+AA333+AA342+AA346+AA352+AA356+AA388+AA395+AA401</f>
        <v>112210</v>
      </c>
      <c r="AB402" s="194">
        <f>AB193+AB206+AB218+AB266+AB290+AB304+AB313+AB318+AB329+AB333+AB342+AB346+AB352+AB356+AB388+AB395+AB401</f>
        <v>2087.5908899999999</v>
      </c>
      <c r="AC402" s="10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  <c r="BI402" s="143"/>
      <c r="BJ402" s="143"/>
      <c r="BK402" s="143"/>
      <c r="BL402" s="143"/>
      <c r="BM402" s="143"/>
      <c r="BN402" s="143"/>
      <c r="BO402" s="143"/>
      <c r="BP402" s="143"/>
      <c r="BQ402" s="143"/>
      <c r="BR402" s="143"/>
      <c r="BS402" s="143"/>
      <c r="BT402" s="143"/>
      <c r="BU402" s="143"/>
      <c r="BV402" s="143"/>
      <c r="BW402" s="143"/>
      <c r="BX402" s="143"/>
      <c r="BY402" s="143"/>
      <c r="BZ402" s="143"/>
      <c r="CA402" s="143"/>
      <c r="CB402" s="143"/>
      <c r="CC402" s="143"/>
      <c r="CD402" s="143"/>
      <c r="CE402" s="143"/>
      <c r="CF402" s="143"/>
      <c r="CG402" s="143"/>
      <c r="CH402" s="143"/>
      <c r="CI402" s="143"/>
      <c r="CJ402" s="143"/>
      <c r="CK402" s="143"/>
      <c r="CL402" s="143"/>
      <c r="CM402" s="143"/>
      <c r="CN402" s="143"/>
      <c r="CO402" s="143"/>
      <c r="CP402" s="143"/>
      <c r="CQ402" s="143"/>
      <c r="CR402" s="143"/>
      <c r="CS402" s="143"/>
      <c r="CT402" s="143"/>
      <c r="CU402" s="143"/>
      <c r="CV402" s="143"/>
      <c r="CW402" s="143"/>
      <c r="CX402" s="143"/>
      <c r="CY402" s="143"/>
      <c r="CZ402" s="143"/>
      <c r="DA402" s="143"/>
      <c r="DB402" s="143"/>
      <c r="DC402" s="143"/>
      <c r="DD402" s="143"/>
      <c r="DE402" s="143"/>
      <c r="DF402" s="143"/>
      <c r="DG402" s="143"/>
      <c r="DH402" s="143"/>
      <c r="DI402" s="143"/>
      <c r="DJ402" s="143"/>
      <c r="DK402" s="143"/>
      <c r="DL402" s="143"/>
      <c r="DM402" s="143"/>
      <c r="DN402" s="143"/>
      <c r="DO402" s="143"/>
      <c r="DP402" s="143"/>
      <c r="DQ402" s="143"/>
      <c r="DR402" s="143"/>
      <c r="DS402" s="143"/>
      <c r="DT402" s="143"/>
      <c r="DU402" s="143"/>
      <c r="DV402" s="143"/>
      <c r="DW402" s="143"/>
      <c r="DX402" s="143"/>
      <c r="DY402" s="143"/>
      <c r="DZ402" s="143"/>
      <c r="EA402" s="143"/>
      <c r="EB402" s="143"/>
      <c r="EC402" s="143"/>
      <c r="ED402" s="143"/>
      <c r="EE402" s="143"/>
      <c r="EF402" s="143"/>
      <c r="EG402" s="143"/>
      <c r="EH402" s="143"/>
      <c r="EI402" s="143"/>
      <c r="EJ402" s="143"/>
      <c r="EK402" s="143"/>
      <c r="EL402" s="143"/>
      <c r="EM402" s="143"/>
      <c r="EN402" s="143"/>
      <c r="EO402" s="143"/>
      <c r="EP402" s="143"/>
      <c r="EQ402" s="143"/>
      <c r="ER402" s="143"/>
      <c r="ES402" s="143"/>
      <c r="ET402" s="143"/>
      <c r="EU402" s="143"/>
      <c r="EV402" s="143"/>
      <c r="EW402" s="143"/>
      <c r="EX402" s="143"/>
      <c r="EY402" s="143"/>
      <c r="EZ402" s="143"/>
      <c r="FA402" s="143"/>
      <c r="FB402" s="143"/>
      <c r="FC402" s="143"/>
      <c r="FD402" s="143"/>
      <c r="FE402" s="143"/>
      <c r="FF402" s="143"/>
      <c r="FG402" s="143"/>
      <c r="FH402" s="143"/>
      <c r="FI402" s="143"/>
      <c r="FJ402" s="143"/>
      <c r="FK402" s="143"/>
      <c r="FL402" s="143"/>
      <c r="FM402" s="143"/>
      <c r="FN402" s="143"/>
      <c r="FO402" s="143"/>
      <c r="FP402" s="143"/>
      <c r="FQ402" s="143"/>
      <c r="FR402" s="143"/>
      <c r="FS402" s="143"/>
      <c r="FT402" s="143"/>
      <c r="FU402" s="143"/>
      <c r="FV402" s="143"/>
      <c r="FW402" s="143"/>
      <c r="FX402" s="143"/>
      <c r="FY402" s="143"/>
      <c r="FZ402" s="143"/>
      <c r="GA402" s="143"/>
      <c r="GB402" s="143"/>
      <c r="GC402" s="143"/>
      <c r="GD402" s="143"/>
      <c r="GE402" s="143"/>
      <c r="GF402" s="143"/>
      <c r="GG402" s="143"/>
      <c r="GH402" s="143"/>
      <c r="GI402" s="143"/>
      <c r="GJ402" s="143"/>
      <c r="GK402" s="143"/>
      <c r="GL402" s="143"/>
      <c r="GM402" s="143"/>
      <c r="GN402" s="143"/>
      <c r="GO402" s="143"/>
      <c r="GP402" s="143"/>
      <c r="GQ402" s="143"/>
      <c r="GR402" s="143"/>
      <c r="GS402" s="143"/>
      <c r="GT402" s="143"/>
      <c r="GU402" s="143"/>
      <c r="GV402" s="143"/>
      <c r="GW402" s="143"/>
      <c r="GX402" s="143"/>
      <c r="GY402" s="143"/>
      <c r="GZ402" s="143"/>
      <c r="HA402" s="143"/>
      <c r="HB402" s="143"/>
      <c r="HC402" s="143"/>
      <c r="HD402" s="143"/>
      <c r="HE402" s="143"/>
      <c r="HF402" s="143"/>
      <c r="HG402" s="143"/>
      <c r="HH402" s="143"/>
      <c r="HI402" s="143"/>
      <c r="HJ402" s="143"/>
      <c r="HK402" s="143"/>
      <c r="HL402" s="143"/>
      <c r="HM402" s="143"/>
      <c r="HN402" s="143"/>
      <c r="HO402" s="143"/>
      <c r="HP402" s="143"/>
      <c r="HQ402" s="143"/>
      <c r="HR402" s="143"/>
      <c r="HS402" s="143"/>
      <c r="HT402" s="143"/>
      <c r="HU402" s="143"/>
      <c r="HV402" s="143"/>
      <c r="HW402" s="143"/>
      <c r="HX402" s="143"/>
      <c r="HY402" s="143"/>
      <c r="HZ402" s="143"/>
      <c r="IA402" s="143"/>
      <c r="IB402" s="143"/>
      <c r="IC402" s="143"/>
      <c r="ID402" s="143"/>
      <c r="IE402" s="143"/>
      <c r="IF402" s="143"/>
      <c r="IG402" s="143"/>
      <c r="IH402" s="143"/>
      <c r="II402" s="143"/>
      <c r="IJ402" s="143"/>
      <c r="IK402" s="143"/>
      <c r="IL402" s="143"/>
      <c r="IM402" s="143"/>
      <c r="IN402" s="143"/>
      <c r="IO402" s="143"/>
      <c r="IP402" s="143"/>
      <c r="IQ402" s="143"/>
      <c r="IR402" s="143"/>
      <c r="IS402" s="143"/>
      <c r="IT402" s="143"/>
      <c r="IU402" s="143"/>
      <c r="IV402" s="143"/>
      <c r="IW402" s="143"/>
      <c r="IX402" s="143"/>
      <c r="IY402" s="143"/>
      <c r="IZ402" s="143"/>
      <c r="JA402" s="143"/>
      <c r="JB402" s="143"/>
      <c r="JC402" s="143"/>
    </row>
    <row r="403" spans="1:263" ht="22.5">
      <c r="A403" s="69">
        <v>25</v>
      </c>
      <c r="B403" s="37" t="s">
        <v>144</v>
      </c>
      <c r="C403" s="10"/>
      <c r="D403" s="194"/>
      <c r="E403" s="10"/>
      <c r="F403" s="10"/>
      <c r="G403" s="200"/>
      <c r="H403" s="200"/>
      <c r="I403" s="10"/>
      <c r="J403" s="10"/>
      <c r="K403" s="10"/>
      <c r="L403" s="10"/>
      <c r="M403" s="1"/>
      <c r="N403" s="1"/>
      <c r="O403" s="147"/>
      <c r="P403" s="10"/>
      <c r="Q403" s="10"/>
      <c r="R403" s="10"/>
      <c r="S403" s="10"/>
      <c r="T403" s="10"/>
      <c r="U403" s="10"/>
      <c r="V403" s="1"/>
      <c r="W403" s="1"/>
      <c r="X403" s="147"/>
      <c r="Y403" s="10"/>
      <c r="Z403" s="10"/>
      <c r="AA403" s="10"/>
      <c r="AB403" s="10"/>
      <c r="AC403" s="1"/>
    </row>
    <row r="404" spans="1:263" ht="22.5">
      <c r="A404" s="36">
        <v>25.01</v>
      </c>
      <c r="B404" s="40" t="s">
        <v>145</v>
      </c>
      <c r="C404" s="200"/>
      <c r="D404" s="201"/>
      <c r="E404" s="200"/>
      <c r="F404" s="200"/>
      <c r="G404" s="534"/>
      <c r="H404" s="534"/>
      <c r="I404" s="200"/>
      <c r="J404" s="200"/>
      <c r="K404" s="200"/>
      <c r="L404" s="200"/>
      <c r="M404" s="2"/>
      <c r="N404" s="2"/>
      <c r="O404" s="148"/>
      <c r="P404" s="200"/>
      <c r="Q404" s="200"/>
      <c r="R404" s="200"/>
      <c r="S404" s="200"/>
      <c r="T404" s="200"/>
      <c r="U404" s="200"/>
      <c r="V404" s="2"/>
      <c r="W404" s="2"/>
      <c r="X404" s="148"/>
      <c r="Y404" s="200"/>
      <c r="Z404" s="200"/>
      <c r="AA404" s="200"/>
      <c r="AB404" s="200"/>
      <c r="AC404" s="2"/>
    </row>
    <row r="405" spans="1:263" ht="22.5">
      <c r="A405" s="36">
        <v>25.02</v>
      </c>
      <c r="B405" s="40" t="s">
        <v>146</v>
      </c>
      <c r="C405" s="200"/>
      <c r="D405" s="201"/>
      <c r="E405" s="200"/>
      <c r="F405" s="200"/>
      <c r="G405" s="534"/>
      <c r="H405" s="534"/>
      <c r="I405" s="200"/>
      <c r="J405" s="200"/>
      <c r="K405" s="200"/>
      <c r="L405" s="200"/>
      <c r="M405" s="2"/>
      <c r="N405" s="2"/>
      <c r="O405" s="148"/>
      <c r="P405" s="200"/>
      <c r="Q405" s="201"/>
      <c r="R405" s="200"/>
      <c r="S405" s="200"/>
      <c r="T405" s="200"/>
      <c r="U405" s="200"/>
      <c r="V405" s="2"/>
      <c r="W405" s="2"/>
      <c r="X405" s="148"/>
      <c r="Y405" s="200"/>
      <c r="Z405" s="201"/>
      <c r="AA405" s="200"/>
      <c r="AB405" s="200"/>
      <c r="AC405" s="2"/>
    </row>
    <row r="406" spans="1:263" ht="22.5">
      <c r="A406" s="36"/>
      <c r="B406" s="61" t="s">
        <v>36</v>
      </c>
      <c r="C406" s="199"/>
      <c r="D406" s="194"/>
      <c r="E406" s="199"/>
      <c r="F406" s="194"/>
      <c r="G406" s="535"/>
      <c r="H406" s="535"/>
      <c r="I406" s="199"/>
      <c r="J406" s="194"/>
      <c r="K406" s="199"/>
      <c r="L406" s="194"/>
      <c r="M406" s="10"/>
      <c r="N406" s="10"/>
      <c r="O406" s="147"/>
      <c r="P406" s="199"/>
      <c r="Q406" s="194"/>
      <c r="R406" s="199"/>
      <c r="S406" s="194"/>
      <c r="T406" s="199"/>
      <c r="U406" s="194"/>
      <c r="V406" s="10"/>
      <c r="W406" s="10"/>
      <c r="X406" s="147"/>
      <c r="Y406" s="199"/>
      <c r="Z406" s="194"/>
      <c r="AA406" s="199"/>
      <c r="AB406" s="194"/>
      <c r="AC406" s="10"/>
    </row>
    <row r="407" spans="1:263" s="142" customFormat="1" ht="29.25" customHeight="1">
      <c r="A407" s="53"/>
      <c r="B407" s="61" t="s">
        <v>147</v>
      </c>
      <c r="C407" s="199">
        <f>C402+C406</f>
        <v>101733</v>
      </c>
      <c r="D407" s="194">
        <f>D402+D406</f>
        <v>1865.2150000000001</v>
      </c>
      <c r="E407" s="199">
        <f>E402+E406</f>
        <v>94318</v>
      </c>
      <c r="F407" s="194">
        <f>F402+F406</f>
        <v>1651.4679999999996</v>
      </c>
      <c r="G407" s="535">
        <f t="shared" ref="G407" si="217">E407/C407</f>
        <v>0.92711312946634816</v>
      </c>
      <c r="H407" s="535">
        <f t="shared" ref="H407" si="218">F407/D407</f>
        <v>0.88540355937519244</v>
      </c>
      <c r="I407" s="199">
        <f>I402+I406</f>
        <v>7421</v>
      </c>
      <c r="J407" s="194">
        <f>J402+J406</f>
        <v>207.477</v>
      </c>
      <c r="K407" s="199">
        <f>K402+K406</f>
        <v>4003</v>
      </c>
      <c r="L407" s="194">
        <f>L402+L406</f>
        <v>28.019999999999996</v>
      </c>
      <c r="M407" s="10">
        <v>0</v>
      </c>
      <c r="N407" s="194">
        <v>0</v>
      </c>
      <c r="O407" s="147"/>
      <c r="P407" s="199">
        <f t="shared" ref="P407:U407" si="219">P402+P406</f>
        <v>114324</v>
      </c>
      <c r="Q407" s="194">
        <f t="shared" si="219"/>
        <v>2171.9999799999996</v>
      </c>
      <c r="R407" s="199">
        <f t="shared" si="219"/>
        <v>118327</v>
      </c>
      <c r="S407" s="194">
        <f t="shared" si="219"/>
        <v>2200.0199799999996</v>
      </c>
      <c r="T407" s="199">
        <f t="shared" si="219"/>
        <v>3998</v>
      </c>
      <c r="U407" s="194">
        <f t="shared" si="219"/>
        <v>19.989999999999998</v>
      </c>
      <c r="V407" s="10">
        <v>0</v>
      </c>
      <c r="W407" s="194">
        <v>0</v>
      </c>
      <c r="X407" s="147"/>
      <c r="Y407" s="199">
        <f>Y402+Y406</f>
        <v>108212</v>
      </c>
      <c r="Z407" s="194">
        <f>Z402+Z406</f>
        <v>2067.6008900000002</v>
      </c>
      <c r="AA407" s="199">
        <f>AA402+AA406</f>
        <v>112210</v>
      </c>
      <c r="AB407" s="194">
        <f>AB402+AB406</f>
        <v>2087.5908899999999</v>
      </c>
      <c r="AC407" s="10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  <c r="BB407" s="143"/>
      <c r="BC407" s="143"/>
      <c r="BD407" s="143"/>
      <c r="BE407" s="143"/>
      <c r="BF407" s="143"/>
      <c r="BG407" s="143"/>
      <c r="BH407" s="143"/>
      <c r="BI407" s="143"/>
      <c r="BJ407" s="143"/>
      <c r="BK407" s="143"/>
      <c r="BL407" s="143"/>
      <c r="BM407" s="143"/>
      <c r="BN407" s="143"/>
      <c r="BO407" s="143"/>
      <c r="BP407" s="143"/>
      <c r="BQ407" s="143"/>
      <c r="BR407" s="143"/>
      <c r="BS407" s="143"/>
      <c r="BT407" s="143"/>
      <c r="BU407" s="143"/>
      <c r="BV407" s="143"/>
      <c r="BW407" s="143"/>
      <c r="BX407" s="143"/>
      <c r="BY407" s="143"/>
      <c r="BZ407" s="143"/>
      <c r="CA407" s="143"/>
      <c r="CB407" s="143"/>
      <c r="CC407" s="143"/>
      <c r="CD407" s="143"/>
      <c r="CE407" s="143"/>
      <c r="CF407" s="143"/>
      <c r="CG407" s="143"/>
      <c r="CH407" s="143"/>
      <c r="CI407" s="143"/>
      <c r="CJ407" s="143"/>
      <c r="CK407" s="143"/>
      <c r="CL407" s="143"/>
      <c r="CM407" s="143"/>
      <c r="CN407" s="143"/>
      <c r="CO407" s="143"/>
      <c r="CP407" s="143"/>
      <c r="CQ407" s="143"/>
      <c r="CR407" s="143"/>
      <c r="CS407" s="143"/>
      <c r="CT407" s="143"/>
      <c r="CU407" s="143"/>
      <c r="CV407" s="143"/>
      <c r="CW407" s="143"/>
      <c r="CX407" s="143"/>
      <c r="CY407" s="143"/>
      <c r="CZ407" s="143"/>
      <c r="DA407" s="143"/>
      <c r="DB407" s="143"/>
      <c r="DC407" s="143"/>
      <c r="DD407" s="143"/>
      <c r="DE407" s="143"/>
      <c r="DF407" s="143"/>
      <c r="DG407" s="143"/>
      <c r="DH407" s="143"/>
      <c r="DI407" s="143"/>
      <c r="DJ407" s="143"/>
      <c r="DK407" s="143"/>
      <c r="DL407" s="143"/>
      <c r="DM407" s="143"/>
      <c r="DN407" s="143"/>
      <c r="DO407" s="143"/>
      <c r="DP407" s="143"/>
      <c r="DQ407" s="143"/>
      <c r="DR407" s="143"/>
      <c r="DS407" s="143"/>
      <c r="DT407" s="143"/>
      <c r="DU407" s="143"/>
      <c r="DV407" s="143"/>
      <c r="DW407" s="143"/>
      <c r="DX407" s="143"/>
      <c r="DY407" s="143"/>
      <c r="DZ407" s="143"/>
      <c r="EA407" s="143"/>
      <c r="EB407" s="143"/>
      <c r="EC407" s="143"/>
      <c r="ED407" s="143"/>
      <c r="EE407" s="143"/>
      <c r="EF407" s="143"/>
      <c r="EG407" s="143"/>
      <c r="EH407" s="143"/>
      <c r="EI407" s="143"/>
      <c r="EJ407" s="143"/>
      <c r="EK407" s="143"/>
      <c r="EL407" s="143"/>
      <c r="EM407" s="143"/>
      <c r="EN407" s="143"/>
      <c r="EO407" s="143"/>
      <c r="EP407" s="143"/>
      <c r="EQ407" s="143"/>
      <c r="ER407" s="143"/>
      <c r="ES407" s="143"/>
      <c r="ET407" s="143"/>
      <c r="EU407" s="143"/>
      <c r="EV407" s="143"/>
      <c r="EW407" s="143"/>
      <c r="EX407" s="143"/>
      <c r="EY407" s="143"/>
      <c r="EZ407" s="143"/>
      <c r="FA407" s="143"/>
      <c r="FB407" s="143"/>
      <c r="FC407" s="143"/>
      <c r="FD407" s="143"/>
      <c r="FE407" s="143"/>
      <c r="FF407" s="143"/>
      <c r="FG407" s="143"/>
      <c r="FH407" s="143"/>
      <c r="FI407" s="143"/>
      <c r="FJ407" s="143"/>
      <c r="FK407" s="143"/>
      <c r="FL407" s="143"/>
      <c r="FM407" s="143"/>
      <c r="FN407" s="143"/>
      <c r="FO407" s="143"/>
      <c r="FP407" s="143"/>
      <c r="FQ407" s="143"/>
      <c r="FR407" s="143"/>
      <c r="FS407" s="143"/>
      <c r="FT407" s="143"/>
      <c r="FU407" s="143"/>
      <c r="FV407" s="143"/>
      <c r="FW407" s="143"/>
      <c r="FX407" s="143"/>
      <c r="FY407" s="143"/>
      <c r="FZ407" s="143"/>
      <c r="GA407" s="143"/>
      <c r="GB407" s="143"/>
      <c r="GC407" s="143"/>
      <c r="GD407" s="143"/>
      <c r="GE407" s="143"/>
      <c r="GF407" s="143"/>
      <c r="GG407" s="143"/>
      <c r="GH407" s="143"/>
      <c r="GI407" s="143"/>
      <c r="GJ407" s="143"/>
      <c r="GK407" s="143"/>
      <c r="GL407" s="143"/>
      <c r="GM407" s="143"/>
      <c r="GN407" s="143"/>
      <c r="GO407" s="143"/>
      <c r="GP407" s="143"/>
      <c r="GQ407" s="143"/>
      <c r="GR407" s="143"/>
      <c r="GS407" s="143"/>
      <c r="GT407" s="143"/>
      <c r="GU407" s="143"/>
      <c r="GV407" s="143"/>
      <c r="GW407" s="143"/>
      <c r="GX407" s="143"/>
      <c r="GY407" s="143"/>
      <c r="GZ407" s="143"/>
      <c r="HA407" s="143"/>
      <c r="HB407" s="143"/>
      <c r="HC407" s="143"/>
      <c r="HD407" s="143"/>
      <c r="HE407" s="143"/>
      <c r="HF407" s="143"/>
      <c r="HG407" s="143"/>
      <c r="HH407" s="143"/>
      <c r="HI407" s="143"/>
      <c r="HJ407" s="143"/>
      <c r="HK407" s="143"/>
      <c r="HL407" s="143"/>
      <c r="HM407" s="143"/>
      <c r="HN407" s="143"/>
      <c r="HO407" s="143"/>
      <c r="HP407" s="143"/>
      <c r="HQ407" s="143"/>
      <c r="HR407" s="143"/>
      <c r="HS407" s="143"/>
      <c r="HT407" s="143"/>
      <c r="HU407" s="143"/>
      <c r="HV407" s="143"/>
      <c r="HW407" s="143"/>
      <c r="HX407" s="143"/>
      <c r="HY407" s="143"/>
      <c r="HZ407" s="143"/>
      <c r="IA407" s="143"/>
      <c r="IB407" s="143"/>
      <c r="IC407" s="143"/>
      <c r="ID407" s="143"/>
      <c r="IE407" s="143"/>
      <c r="IF407" s="143"/>
      <c r="IG407" s="143"/>
      <c r="IH407" s="143"/>
      <c r="II407" s="143"/>
      <c r="IJ407" s="143"/>
      <c r="IK407" s="143"/>
      <c r="IL407" s="143"/>
      <c r="IM407" s="143"/>
      <c r="IN407" s="143"/>
      <c r="IO407" s="143"/>
      <c r="IP407" s="143"/>
      <c r="IQ407" s="143"/>
      <c r="IR407" s="143"/>
      <c r="IS407" s="143"/>
      <c r="IT407" s="143"/>
      <c r="IU407" s="143"/>
      <c r="IV407" s="143"/>
      <c r="IW407" s="143"/>
      <c r="IX407" s="143"/>
      <c r="IY407" s="143"/>
      <c r="IZ407" s="143"/>
      <c r="JA407" s="143"/>
      <c r="JB407" s="143"/>
      <c r="JC407" s="143"/>
    </row>
    <row r="408" spans="1:263" ht="67.5" hidden="1">
      <c r="A408" s="69">
        <v>26</v>
      </c>
      <c r="B408" s="37" t="s">
        <v>148</v>
      </c>
      <c r="C408" s="104"/>
      <c r="D408" s="105"/>
      <c r="E408" s="1"/>
      <c r="F408" s="104"/>
      <c r="G408" s="200"/>
      <c r="H408" s="200"/>
      <c r="I408" s="1"/>
      <c r="J408" s="1"/>
      <c r="K408" s="1"/>
      <c r="L408" s="1"/>
      <c r="M408" s="1"/>
      <c r="N408" s="1"/>
      <c r="O408" s="14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63" ht="22.5" hidden="1">
      <c r="A409" s="70"/>
      <c r="B409" s="71" t="s">
        <v>149</v>
      </c>
      <c r="C409" s="132"/>
      <c r="D409" s="133"/>
      <c r="E409" s="12"/>
      <c r="F409" s="132"/>
      <c r="G409" s="12"/>
      <c r="H409" s="12"/>
      <c r="I409" s="12"/>
      <c r="J409" s="12"/>
      <c r="K409" s="12"/>
      <c r="L409" s="12"/>
      <c r="M409" s="12"/>
      <c r="N409" s="12"/>
      <c r="O409" s="164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</row>
    <row r="410" spans="1:263" ht="45" hidden="1">
      <c r="A410" s="36"/>
      <c r="B410" s="37" t="s">
        <v>150</v>
      </c>
      <c r="C410" s="104"/>
      <c r="D410" s="105"/>
      <c r="E410" s="1"/>
      <c r="F410" s="104"/>
      <c r="G410" s="1"/>
      <c r="H410" s="1"/>
      <c r="I410" s="1"/>
      <c r="J410" s="1"/>
      <c r="K410" s="1"/>
      <c r="L410" s="1"/>
      <c r="M410" s="1"/>
      <c r="N410" s="1"/>
      <c r="O410" s="18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63" ht="45" hidden="1">
      <c r="A411" s="36">
        <v>26.01</v>
      </c>
      <c r="B411" s="41" t="s">
        <v>151</v>
      </c>
      <c r="C411" s="106"/>
      <c r="D411" s="107"/>
      <c r="E411" s="3"/>
      <c r="F411" s="106"/>
      <c r="G411" s="3"/>
      <c r="H411" s="3"/>
      <c r="I411" s="3"/>
      <c r="J411" s="3"/>
      <c r="K411" s="3"/>
      <c r="L411" s="3"/>
      <c r="M411" s="3"/>
      <c r="N411" s="3"/>
      <c r="O411" s="14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63" ht="45" hidden="1">
      <c r="A412" s="36">
        <f>+A411+0.01</f>
        <v>26.020000000000003</v>
      </c>
      <c r="B412" s="41" t="s">
        <v>152</v>
      </c>
      <c r="C412" s="106"/>
      <c r="D412" s="107"/>
      <c r="E412" s="3"/>
      <c r="F412" s="106"/>
      <c r="G412" s="3"/>
      <c r="H412" s="3"/>
      <c r="I412" s="3"/>
      <c r="J412" s="3"/>
      <c r="K412" s="3"/>
      <c r="L412" s="3"/>
      <c r="M412" s="3"/>
      <c r="N412" s="3"/>
      <c r="O412" s="14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63" s="87" customFormat="1" ht="22.5" hidden="1">
      <c r="A413" s="50">
        <f t="shared" ref="A413:A419" si="220">+A412+0.01</f>
        <v>26.030000000000005</v>
      </c>
      <c r="B413" s="96" t="s">
        <v>317</v>
      </c>
      <c r="C413" s="136"/>
      <c r="D413" s="137"/>
      <c r="E413" s="97"/>
      <c r="F413" s="136"/>
      <c r="G413" s="97"/>
      <c r="H413" s="97"/>
      <c r="I413" s="97"/>
      <c r="J413" s="97"/>
      <c r="K413" s="97"/>
      <c r="L413" s="97"/>
      <c r="M413" s="97"/>
      <c r="N413" s="97"/>
      <c r="O413" s="169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  <c r="IP413" s="29"/>
      <c r="IQ413" s="29"/>
      <c r="IR413" s="29"/>
      <c r="IS413" s="29"/>
      <c r="IT413" s="29"/>
      <c r="IU413" s="29"/>
      <c r="IV413" s="29"/>
      <c r="IW413" s="29"/>
      <c r="IX413" s="29"/>
      <c r="IY413" s="29"/>
      <c r="IZ413" s="29"/>
      <c r="JA413" s="29"/>
      <c r="JB413" s="29"/>
      <c r="JC413" s="29"/>
    </row>
    <row r="414" spans="1:263" s="87" customFormat="1" ht="22.5" hidden="1">
      <c r="A414" s="50">
        <f t="shared" si="220"/>
        <v>26.040000000000006</v>
      </c>
      <c r="B414" s="96" t="s">
        <v>318</v>
      </c>
      <c r="C414" s="136"/>
      <c r="D414" s="137"/>
      <c r="E414" s="97"/>
      <c r="F414" s="136"/>
      <c r="G414" s="97"/>
      <c r="H414" s="97"/>
      <c r="I414" s="97"/>
      <c r="J414" s="97"/>
      <c r="K414" s="97"/>
      <c r="L414" s="97"/>
      <c r="M414" s="97"/>
      <c r="N414" s="97"/>
      <c r="O414" s="169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  <c r="IU414" s="29"/>
      <c r="IV414" s="29"/>
      <c r="IW414" s="29"/>
      <c r="IX414" s="29"/>
      <c r="IY414" s="29"/>
      <c r="IZ414" s="29"/>
      <c r="JA414" s="29"/>
      <c r="JB414" s="29"/>
      <c r="JC414" s="29"/>
    </row>
    <row r="415" spans="1:263" s="87" customFormat="1" ht="22.5" hidden="1">
      <c r="A415" s="50">
        <f t="shared" si="220"/>
        <v>26.050000000000008</v>
      </c>
      <c r="B415" s="96" t="s">
        <v>319</v>
      </c>
      <c r="C415" s="136"/>
      <c r="D415" s="137"/>
      <c r="E415" s="97"/>
      <c r="F415" s="136"/>
      <c r="G415" s="97"/>
      <c r="H415" s="97"/>
      <c r="I415" s="97"/>
      <c r="J415" s="97"/>
      <c r="K415" s="97"/>
      <c r="L415" s="97"/>
      <c r="M415" s="97"/>
      <c r="N415" s="97"/>
      <c r="O415" s="169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  <c r="IW415" s="29"/>
      <c r="IX415" s="29"/>
      <c r="IY415" s="29"/>
      <c r="IZ415" s="29"/>
      <c r="JA415" s="29"/>
      <c r="JB415" s="29"/>
      <c r="JC415" s="29"/>
    </row>
    <row r="416" spans="1:263" ht="45" hidden="1">
      <c r="A416" s="36">
        <f t="shared" si="220"/>
        <v>26.060000000000009</v>
      </c>
      <c r="B416" s="41" t="s">
        <v>153</v>
      </c>
      <c r="C416" s="106"/>
      <c r="D416" s="107"/>
      <c r="E416" s="3"/>
      <c r="F416" s="106"/>
      <c r="G416" s="3"/>
      <c r="H416" s="3"/>
      <c r="I416" s="3"/>
      <c r="J416" s="3"/>
      <c r="K416" s="3"/>
      <c r="L416" s="3"/>
      <c r="M416" s="3"/>
      <c r="N416" s="3"/>
      <c r="O416" s="153">
        <v>3</v>
      </c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45" hidden="1">
      <c r="A417" s="36">
        <f t="shared" si="220"/>
        <v>26.070000000000011</v>
      </c>
      <c r="B417" s="41" t="s">
        <v>15</v>
      </c>
      <c r="C417" s="106"/>
      <c r="D417" s="107"/>
      <c r="E417" s="3"/>
      <c r="F417" s="106"/>
      <c r="G417" s="3"/>
      <c r="H417" s="3"/>
      <c r="I417" s="3"/>
      <c r="J417" s="3"/>
      <c r="K417" s="3"/>
      <c r="L417" s="3"/>
      <c r="M417" s="3"/>
      <c r="N417" s="3"/>
      <c r="O417" s="153">
        <v>3.5</v>
      </c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22.5" hidden="1">
      <c r="A418" s="36">
        <f t="shared" si="220"/>
        <v>26.080000000000013</v>
      </c>
      <c r="B418" s="41" t="s">
        <v>280</v>
      </c>
      <c r="C418" s="106"/>
      <c r="D418" s="107"/>
      <c r="E418" s="3"/>
      <c r="F418" s="106"/>
      <c r="G418" s="3"/>
      <c r="H418" s="3"/>
      <c r="I418" s="3"/>
      <c r="J418" s="3"/>
      <c r="K418" s="3"/>
      <c r="L418" s="3"/>
      <c r="M418" s="3"/>
      <c r="N418" s="3"/>
      <c r="O418" s="153">
        <v>0.75</v>
      </c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45" hidden="1">
      <c r="A419" s="36">
        <f t="shared" si="220"/>
        <v>26.090000000000014</v>
      </c>
      <c r="B419" s="41" t="s">
        <v>155</v>
      </c>
      <c r="C419" s="106"/>
      <c r="D419" s="107"/>
      <c r="E419" s="3"/>
      <c r="F419" s="106"/>
      <c r="G419" s="3"/>
      <c r="H419" s="3"/>
      <c r="I419" s="3"/>
      <c r="J419" s="3"/>
      <c r="K419" s="3"/>
      <c r="L419" s="3"/>
      <c r="M419" s="3"/>
      <c r="N419" s="3"/>
      <c r="O419" s="16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45" hidden="1">
      <c r="A420" s="36"/>
      <c r="B420" s="52" t="s">
        <v>156</v>
      </c>
      <c r="C420" s="104"/>
      <c r="D420" s="105"/>
      <c r="E420" s="13"/>
      <c r="F420" s="104"/>
      <c r="G420" s="13"/>
      <c r="H420" s="13"/>
      <c r="I420" s="13"/>
      <c r="J420" s="13"/>
      <c r="K420" s="13"/>
      <c r="L420" s="13"/>
      <c r="M420" s="13"/>
      <c r="N420" s="13"/>
      <c r="O420" s="160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</row>
    <row r="421" spans="1:29" ht="22.5" hidden="1">
      <c r="A421" s="36"/>
      <c r="B421" s="45" t="s">
        <v>17</v>
      </c>
      <c r="C421" s="114"/>
      <c r="D421" s="115"/>
      <c r="E421" s="6"/>
      <c r="F421" s="114"/>
      <c r="G421" s="6"/>
      <c r="H421" s="6"/>
      <c r="I421" s="6"/>
      <c r="J421" s="6"/>
      <c r="K421" s="6"/>
      <c r="L421" s="6"/>
      <c r="M421" s="6"/>
      <c r="N421" s="6"/>
      <c r="O421" s="160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45" hidden="1">
      <c r="A422" s="72">
        <v>26.1</v>
      </c>
      <c r="B422" s="47" t="s">
        <v>208</v>
      </c>
      <c r="C422" s="116"/>
      <c r="D422" s="117"/>
      <c r="E422" s="17"/>
      <c r="F422" s="116"/>
      <c r="G422" s="17"/>
      <c r="H422" s="17"/>
      <c r="I422" s="17"/>
      <c r="J422" s="17"/>
      <c r="K422" s="17"/>
      <c r="L422" s="17"/>
      <c r="M422" s="17"/>
      <c r="N422" s="17"/>
      <c r="O422" s="153">
        <v>18</v>
      </c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</row>
    <row r="423" spans="1:29" ht="45" hidden="1">
      <c r="A423" s="72">
        <f>+A422+0.01</f>
        <v>26.110000000000003</v>
      </c>
      <c r="B423" s="47" t="s">
        <v>209</v>
      </c>
      <c r="C423" s="116"/>
      <c r="D423" s="117"/>
      <c r="E423" s="17"/>
      <c r="F423" s="116"/>
      <c r="G423" s="17"/>
      <c r="H423" s="17"/>
      <c r="I423" s="17"/>
      <c r="J423" s="17"/>
      <c r="K423" s="17"/>
      <c r="L423" s="17"/>
      <c r="M423" s="17"/>
      <c r="N423" s="17"/>
      <c r="O423" s="153">
        <v>1.2</v>
      </c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</row>
    <row r="424" spans="1:29" ht="112.5" hidden="1">
      <c r="A424" s="72">
        <f t="shared" ref="A424:A425" si="221">+A423+0.01</f>
        <v>26.120000000000005</v>
      </c>
      <c r="B424" s="47" t="s">
        <v>210</v>
      </c>
      <c r="C424" s="116"/>
      <c r="D424" s="117"/>
      <c r="E424" s="17"/>
      <c r="F424" s="116"/>
      <c r="G424" s="17"/>
      <c r="H424" s="17"/>
      <c r="I424" s="17"/>
      <c r="J424" s="17"/>
      <c r="K424" s="17"/>
      <c r="L424" s="17"/>
      <c r="M424" s="17"/>
      <c r="N424" s="17"/>
      <c r="O424" s="153">
        <v>1</v>
      </c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</row>
    <row r="425" spans="1:29" ht="22.5" hidden="1">
      <c r="A425" s="72">
        <f t="shared" si="221"/>
        <v>26.130000000000006</v>
      </c>
      <c r="B425" s="47" t="s">
        <v>18</v>
      </c>
      <c r="C425" s="116"/>
      <c r="D425" s="117"/>
      <c r="E425" s="17"/>
      <c r="F425" s="116"/>
      <c r="G425" s="17"/>
      <c r="H425" s="17"/>
      <c r="I425" s="17"/>
      <c r="J425" s="17"/>
      <c r="K425" s="17"/>
      <c r="L425" s="17"/>
      <c r="M425" s="17"/>
      <c r="N425" s="17"/>
      <c r="O425" s="158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</row>
    <row r="426" spans="1:29" ht="45" hidden="1">
      <c r="A426" s="72" t="s">
        <v>19</v>
      </c>
      <c r="B426" s="73" t="s">
        <v>211</v>
      </c>
      <c r="C426" s="126"/>
      <c r="D426" s="127"/>
      <c r="E426" s="18"/>
      <c r="F426" s="126"/>
      <c r="G426" s="18"/>
      <c r="H426" s="18"/>
      <c r="I426" s="18"/>
      <c r="J426" s="18"/>
      <c r="K426" s="18"/>
      <c r="L426" s="18"/>
      <c r="M426" s="18"/>
      <c r="N426" s="18"/>
      <c r="O426" s="162">
        <v>3</v>
      </c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ht="67.5" hidden="1">
      <c r="A427" s="72" t="s">
        <v>20</v>
      </c>
      <c r="B427" s="73" t="s">
        <v>225</v>
      </c>
      <c r="C427" s="126"/>
      <c r="D427" s="127"/>
      <c r="E427" s="18"/>
      <c r="F427" s="126"/>
      <c r="G427" s="18"/>
      <c r="H427" s="18"/>
      <c r="I427" s="18"/>
      <c r="J427" s="18"/>
      <c r="K427" s="18"/>
      <c r="L427" s="18"/>
      <c r="M427" s="18"/>
      <c r="N427" s="18"/>
      <c r="O427" s="162">
        <v>3</v>
      </c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ht="67.5" hidden="1">
      <c r="A428" s="72" t="s">
        <v>21</v>
      </c>
      <c r="B428" s="73" t="s">
        <v>226</v>
      </c>
      <c r="C428" s="126"/>
      <c r="D428" s="127"/>
      <c r="E428" s="18"/>
      <c r="F428" s="126"/>
      <c r="G428" s="18"/>
      <c r="H428" s="18"/>
      <c r="I428" s="18"/>
      <c r="J428" s="18"/>
      <c r="K428" s="18"/>
      <c r="L428" s="18"/>
      <c r="M428" s="18"/>
      <c r="N428" s="18"/>
      <c r="O428" s="157">
        <v>9.6000000000000014</v>
      </c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ht="135" hidden="1">
      <c r="A429" s="72" t="s">
        <v>173</v>
      </c>
      <c r="B429" s="73" t="s">
        <v>227</v>
      </c>
      <c r="C429" s="126"/>
      <c r="D429" s="127"/>
      <c r="E429" s="18"/>
      <c r="F429" s="126"/>
      <c r="G429" s="18"/>
      <c r="H429" s="18"/>
      <c r="I429" s="18"/>
      <c r="J429" s="18"/>
      <c r="K429" s="18"/>
      <c r="L429" s="18"/>
      <c r="M429" s="18"/>
      <c r="N429" s="18"/>
      <c r="O429" s="153">
        <v>2.88</v>
      </c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ht="67.5" hidden="1">
      <c r="A430" s="72" t="s">
        <v>175</v>
      </c>
      <c r="B430" s="73" t="s">
        <v>212</v>
      </c>
      <c r="C430" s="126"/>
      <c r="D430" s="127"/>
      <c r="E430" s="18"/>
      <c r="F430" s="126"/>
      <c r="G430" s="18"/>
      <c r="H430" s="18"/>
      <c r="I430" s="18"/>
      <c r="J430" s="18"/>
      <c r="K430" s="18"/>
      <c r="L430" s="18"/>
      <c r="M430" s="18"/>
      <c r="N430" s="18"/>
      <c r="O430" s="153">
        <v>1.5</v>
      </c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ht="45" hidden="1">
      <c r="A431" s="72" t="s">
        <v>177</v>
      </c>
      <c r="B431" s="73" t="s">
        <v>176</v>
      </c>
      <c r="C431" s="126"/>
      <c r="D431" s="127"/>
      <c r="E431" s="18"/>
      <c r="F431" s="126"/>
      <c r="G431" s="18"/>
      <c r="H431" s="18"/>
      <c r="I431" s="18"/>
      <c r="J431" s="18"/>
      <c r="K431" s="18"/>
      <c r="L431" s="18"/>
      <c r="M431" s="18"/>
      <c r="N431" s="18"/>
      <c r="O431" s="153">
        <v>1.2000000000000002</v>
      </c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ht="90" hidden="1">
      <c r="A432" s="72" t="s">
        <v>179</v>
      </c>
      <c r="B432" s="73" t="s">
        <v>213</v>
      </c>
      <c r="C432" s="126"/>
      <c r="D432" s="127"/>
      <c r="E432" s="18"/>
      <c r="F432" s="126"/>
      <c r="G432" s="18"/>
      <c r="H432" s="18"/>
      <c r="I432" s="18"/>
      <c r="J432" s="18"/>
      <c r="K432" s="18"/>
      <c r="L432" s="18"/>
      <c r="M432" s="18"/>
      <c r="N432" s="18"/>
      <c r="O432" s="153">
        <v>1.2000000000000002</v>
      </c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ht="90" hidden="1">
      <c r="A433" s="72" t="s">
        <v>237</v>
      </c>
      <c r="B433" s="73" t="s">
        <v>228</v>
      </c>
      <c r="C433" s="126"/>
      <c r="D433" s="127"/>
      <c r="E433" s="18"/>
      <c r="F433" s="126"/>
      <c r="G433" s="18"/>
      <c r="H433" s="18"/>
      <c r="I433" s="18"/>
      <c r="J433" s="18"/>
      <c r="K433" s="18"/>
      <c r="L433" s="18"/>
      <c r="M433" s="18"/>
      <c r="N433" s="18"/>
      <c r="O433" s="153">
        <v>1.7999999999999998</v>
      </c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ht="45" hidden="1">
      <c r="A434" s="72">
        <v>26.14</v>
      </c>
      <c r="B434" s="47" t="s">
        <v>214</v>
      </c>
      <c r="C434" s="116"/>
      <c r="D434" s="117"/>
      <c r="E434" s="17"/>
      <c r="F434" s="116"/>
      <c r="G434" s="17"/>
      <c r="H434" s="17"/>
      <c r="I434" s="17"/>
      <c r="J434" s="17"/>
      <c r="K434" s="17"/>
      <c r="L434" s="17"/>
      <c r="M434" s="17"/>
      <c r="N434" s="17"/>
      <c r="O434" s="153">
        <v>1</v>
      </c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</row>
    <row r="435" spans="1:29" ht="67.5" hidden="1">
      <c r="A435" s="72">
        <f t="shared" ref="A435:A443" si="222">+A434+0.01</f>
        <v>26.150000000000002</v>
      </c>
      <c r="B435" s="47" t="s">
        <v>215</v>
      </c>
      <c r="C435" s="116"/>
      <c r="D435" s="117"/>
      <c r="E435" s="17"/>
      <c r="F435" s="116"/>
      <c r="G435" s="17"/>
      <c r="H435" s="17"/>
      <c r="I435" s="17"/>
      <c r="J435" s="17"/>
      <c r="K435" s="17"/>
      <c r="L435" s="17"/>
      <c r="M435" s="17"/>
      <c r="N435" s="17"/>
      <c r="O435" s="153">
        <v>1</v>
      </c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</row>
    <row r="436" spans="1:29" ht="67.5" hidden="1">
      <c r="A436" s="72">
        <f t="shared" si="222"/>
        <v>26.160000000000004</v>
      </c>
      <c r="B436" s="47" t="s">
        <v>216</v>
      </c>
      <c r="C436" s="116"/>
      <c r="D436" s="117"/>
      <c r="E436" s="17"/>
      <c r="F436" s="116"/>
      <c r="G436" s="17"/>
      <c r="H436" s="17"/>
      <c r="I436" s="17"/>
      <c r="J436" s="17"/>
      <c r="K436" s="17"/>
      <c r="L436" s="17"/>
      <c r="M436" s="17"/>
      <c r="N436" s="17"/>
      <c r="O436" s="153">
        <v>1.25</v>
      </c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</row>
    <row r="437" spans="1:29" ht="45" hidden="1">
      <c r="A437" s="72">
        <f t="shared" si="222"/>
        <v>26.170000000000005</v>
      </c>
      <c r="B437" s="47" t="s">
        <v>217</v>
      </c>
      <c r="C437" s="116"/>
      <c r="D437" s="117"/>
      <c r="E437" s="17"/>
      <c r="F437" s="116"/>
      <c r="G437" s="17"/>
      <c r="H437" s="17"/>
      <c r="I437" s="17"/>
      <c r="J437" s="17"/>
      <c r="K437" s="17"/>
      <c r="L437" s="17"/>
      <c r="M437" s="17"/>
      <c r="N437" s="17"/>
      <c r="O437" s="153">
        <v>0.75</v>
      </c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</row>
    <row r="438" spans="1:29" ht="45" hidden="1">
      <c r="A438" s="72">
        <f t="shared" si="222"/>
        <v>26.180000000000007</v>
      </c>
      <c r="B438" s="47" t="s">
        <v>218</v>
      </c>
      <c r="C438" s="116"/>
      <c r="D438" s="117"/>
      <c r="E438" s="17"/>
      <c r="F438" s="116"/>
      <c r="G438" s="17"/>
      <c r="H438" s="17"/>
      <c r="I438" s="17"/>
      <c r="J438" s="17"/>
      <c r="K438" s="17"/>
      <c r="L438" s="17"/>
      <c r="M438" s="17"/>
      <c r="N438" s="17"/>
      <c r="O438" s="153">
        <v>0.75</v>
      </c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</row>
    <row r="439" spans="1:29" ht="45" hidden="1">
      <c r="A439" s="72">
        <f t="shared" si="222"/>
        <v>26.190000000000008</v>
      </c>
      <c r="B439" s="47" t="s">
        <v>219</v>
      </c>
      <c r="C439" s="116"/>
      <c r="D439" s="117"/>
      <c r="E439" s="17"/>
      <c r="F439" s="116"/>
      <c r="G439" s="17"/>
      <c r="H439" s="17"/>
      <c r="I439" s="17"/>
      <c r="J439" s="17"/>
      <c r="K439" s="17"/>
      <c r="L439" s="17"/>
      <c r="M439" s="17"/>
      <c r="N439" s="17"/>
      <c r="O439" s="153">
        <v>0.2</v>
      </c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</row>
    <row r="440" spans="1:29" ht="45" hidden="1">
      <c r="A440" s="72">
        <f t="shared" si="222"/>
        <v>26.20000000000001</v>
      </c>
      <c r="B440" s="47" t="s">
        <v>220</v>
      </c>
      <c r="C440" s="116"/>
      <c r="D440" s="117"/>
      <c r="E440" s="17"/>
      <c r="F440" s="116"/>
      <c r="G440" s="17"/>
      <c r="H440" s="17"/>
      <c r="I440" s="17"/>
      <c r="J440" s="17"/>
      <c r="K440" s="17"/>
      <c r="L440" s="17"/>
      <c r="M440" s="17"/>
      <c r="N440" s="17"/>
      <c r="O440" s="153">
        <v>0.2</v>
      </c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</row>
    <row r="441" spans="1:29" ht="45" hidden="1">
      <c r="A441" s="72">
        <f t="shared" si="222"/>
        <v>26.210000000000012</v>
      </c>
      <c r="B441" s="47" t="s">
        <v>229</v>
      </c>
      <c r="C441" s="116"/>
      <c r="D441" s="117"/>
      <c r="E441" s="17"/>
      <c r="F441" s="116"/>
      <c r="G441" s="17"/>
      <c r="H441" s="17"/>
      <c r="I441" s="17"/>
      <c r="J441" s="17"/>
      <c r="K441" s="17"/>
      <c r="L441" s="17"/>
      <c r="M441" s="17"/>
      <c r="N441" s="17"/>
      <c r="O441" s="153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</row>
    <row r="442" spans="1:29" ht="45" hidden="1">
      <c r="A442" s="72">
        <f t="shared" si="222"/>
        <v>26.220000000000013</v>
      </c>
      <c r="B442" s="47" t="s">
        <v>221</v>
      </c>
      <c r="C442" s="116"/>
      <c r="D442" s="117"/>
      <c r="E442" s="17"/>
      <c r="F442" s="116"/>
      <c r="G442" s="17"/>
      <c r="H442" s="17"/>
      <c r="I442" s="17"/>
      <c r="J442" s="17"/>
      <c r="K442" s="17"/>
      <c r="L442" s="17"/>
      <c r="M442" s="17"/>
      <c r="N442" s="17"/>
      <c r="O442" s="153">
        <v>0.5</v>
      </c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</row>
    <row r="443" spans="1:29" ht="67.5" hidden="1">
      <c r="A443" s="72">
        <f t="shared" si="222"/>
        <v>26.230000000000015</v>
      </c>
      <c r="B443" s="47" t="s">
        <v>230</v>
      </c>
      <c r="C443" s="116"/>
      <c r="D443" s="117"/>
      <c r="E443" s="17"/>
      <c r="F443" s="116"/>
      <c r="G443" s="17"/>
      <c r="H443" s="17"/>
      <c r="I443" s="17"/>
      <c r="J443" s="17"/>
      <c r="K443" s="17"/>
      <c r="L443" s="17"/>
      <c r="M443" s="17"/>
      <c r="N443" s="17"/>
      <c r="O443" s="153">
        <v>0.2</v>
      </c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</row>
    <row r="444" spans="1:29" ht="45" hidden="1">
      <c r="A444" s="36"/>
      <c r="B444" s="52" t="s">
        <v>157</v>
      </c>
      <c r="C444" s="104"/>
      <c r="D444" s="105"/>
      <c r="E444" s="13"/>
      <c r="F444" s="104"/>
      <c r="G444" s="13"/>
      <c r="H444" s="13"/>
      <c r="I444" s="13"/>
      <c r="J444" s="13"/>
      <c r="K444" s="13"/>
      <c r="L444" s="13"/>
      <c r="M444" s="13"/>
      <c r="N444" s="13"/>
      <c r="O444" s="147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</row>
    <row r="445" spans="1:29" ht="45" hidden="1">
      <c r="A445" s="36"/>
      <c r="B445" s="52" t="s">
        <v>303</v>
      </c>
      <c r="C445" s="104"/>
      <c r="D445" s="105"/>
      <c r="E445" s="13"/>
      <c r="F445" s="104"/>
      <c r="G445" s="13"/>
      <c r="H445" s="13"/>
      <c r="I445" s="13"/>
      <c r="J445" s="13"/>
      <c r="K445" s="13"/>
      <c r="L445" s="13"/>
      <c r="M445" s="13"/>
      <c r="N445" s="13"/>
      <c r="O445" s="147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</row>
    <row r="446" spans="1:29" ht="22.5" hidden="1">
      <c r="A446" s="74"/>
      <c r="B446" s="54" t="s">
        <v>158</v>
      </c>
      <c r="C446" s="132"/>
      <c r="D446" s="133"/>
      <c r="E446" s="14"/>
      <c r="F446" s="132"/>
      <c r="G446" s="14"/>
      <c r="H446" s="14"/>
      <c r="I446" s="14"/>
      <c r="J446" s="14"/>
      <c r="K446" s="14"/>
      <c r="L446" s="14"/>
      <c r="M446" s="14"/>
      <c r="N446" s="14"/>
      <c r="O446" s="16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 spans="1:29" ht="22.5" hidden="1">
      <c r="A447" s="75"/>
      <c r="B447" s="55" t="s">
        <v>159</v>
      </c>
      <c r="C447" s="122"/>
      <c r="D447" s="123"/>
      <c r="E447" s="20"/>
      <c r="F447" s="122"/>
      <c r="G447" s="20"/>
      <c r="H447" s="20"/>
      <c r="I447" s="20"/>
      <c r="J447" s="20"/>
      <c r="K447" s="20"/>
      <c r="L447" s="20"/>
      <c r="M447" s="20"/>
      <c r="N447" s="20"/>
      <c r="O447" s="16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</row>
    <row r="448" spans="1:29" ht="45" hidden="1">
      <c r="A448" s="76">
        <v>26.24</v>
      </c>
      <c r="B448" s="56" t="s">
        <v>160</v>
      </c>
      <c r="C448" s="124"/>
      <c r="D448" s="125"/>
      <c r="E448" s="21"/>
      <c r="F448" s="124"/>
      <c r="G448" s="21"/>
      <c r="H448" s="21"/>
      <c r="I448" s="21"/>
      <c r="J448" s="21"/>
      <c r="K448" s="21"/>
      <c r="L448" s="21"/>
      <c r="M448" s="21"/>
      <c r="N448" s="21"/>
      <c r="O448" s="16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</row>
    <row r="449" spans="1:263" ht="45" hidden="1">
      <c r="A449" s="72">
        <f t="shared" ref="A449:A456" si="223">+A448+0.01</f>
        <v>26.25</v>
      </c>
      <c r="B449" s="56" t="s">
        <v>161</v>
      </c>
      <c r="C449" s="124"/>
      <c r="D449" s="125"/>
      <c r="E449" s="21"/>
      <c r="F449" s="124"/>
      <c r="G449" s="21"/>
      <c r="H449" s="21"/>
      <c r="I449" s="21"/>
      <c r="J449" s="21"/>
      <c r="K449" s="21"/>
      <c r="L449" s="21"/>
      <c r="M449" s="21"/>
      <c r="N449" s="21"/>
      <c r="O449" s="16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</row>
    <row r="450" spans="1:263" s="87" customFormat="1" ht="22.5" hidden="1">
      <c r="A450" s="98">
        <f t="shared" si="223"/>
        <v>26.26</v>
      </c>
      <c r="B450" s="99" t="s">
        <v>317</v>
      </c>
      <c r="C450" s="138"/>
      <c r="D450" s="139"/>
      <c r="E450" s="100"/>
      <c r="F450" s="138"/>
      <c r="G450" s="100"/>
      <c r="H450" s="100"/>
      <c r="I450" s="100"/>
      <c r="J450" s="100"/>
      <c r="K450" s="100"/>
      <c r="L450" s="100"/>
      <c r="M450" s="100"/>
      <c r="N450" s="100"/>
      <c r="O450" s="188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  <c r="IP450" s="29"/>
      <c r="IQ450" s="29"/>
      <c r="IR450" s="29"/>
      <c r="IS450" s="29"/>
      <c r="IT450" s="29"/>
      <c r="IU450" s="29"/>
      <c r="IV450" s="29"/>
      <c r="IW450" s="29"/>
      <c r="IX450" s="29"/>
      <c r="IY450" s="29"/>
      <c r="IZ450" s="29"/>
      <c r="JA450" s="29"/>
      <c r="JB450" s="29"/>
      <c r="JC450" s="29"/>
    </row>
    <row r="451" spans="1:263" s="87" customFormat="1" ht="22.5" hidden="1">
      <c r="A451" s="98">
        <f t="shared" si="223"/>
        <v>26.270000000000003</v>
      </c>
      <c r="B451" s="99" t="s">
        <v>320</v>
      </c>
      <c r="C451" s="138"/>
      <c r="D451" s="139"/>
      <c r="E451" s="100"/>
      <c r="F451" s="138"/>
      <c r="G451" s="100"/>
      <c r="H451" s="100"/>
      <c r="I451" s="100"/>
      <c r="J451" s="100"/>
      <c r="K451" s="100"/>
      <c r="L451" s="100"/>
      <c r="M451" s="100"/>
      <c r="N451" s="100"/>
      <c r="O451" s="188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  <c r="GO451" s="29"/>
      <c r="GP451" s="29"/>
      <c r="GQ451" s="29"/>
      <c r="GR451" s="29"/>
      <c r="GS451" s="29"/>
      <c r="GT451" s="29"/>
      <c r="GU451" s="29"/>
      <c r="GV451" s="29"/>
      <c r="GW451" s="29"/>
      <c r="GX451" s="29"/>
      <c r="GY451" s="29"/>
      <c r="GZ451" s="29"/>
      <c r="HA451" s="29"/>
      <c r="HB451" s="29"/>
      <c r="HC451" s="29"/>
      <c r="HD451" s="29"/>
      <c r="HE451" s="29"/>
      <c r="HF451" s="29"/>
      <c r="HG451" s="29"/>
      <c r="HH451" s="29"/>
      <c r="HI451" s="29"/>
      <c r="HJ451" s="29"/>
      <c r="HK451" s="29"/>
      <c r="HL451" s="29"/>
      <c r="HM451" s="29"/>
      <c r="HN451" s="29"/>
      <c r="HO451" s="29"/>
      <c r="HP451" s="29"/>
      <c r="HQ451" s="29"/>
      <c r="HR451" s="29"/>
      <c r="HS451" s="29"/>
      <c r="HT451" s="29"/>
      <c r="HU451" s="29"/>
      <c r="HV451" s="29"/>
      <c r="HW451" s="29"/>
      <c r="HX451" s="29"/>
      <c r="HY451" s="29"/>
      <c r="HZ451" s="29"/>
      <c r="IA451" s="29"/>
      <c r="IB451" s="29"/>
      <c r="IC451" s="29"/>
      <c r="ID451" s="29"/>
      <c r="IE451" s="29"/>
      <c r="IF451" s="29"/>
      <c r="IG451" s="29"/>
      <c r="IH451" s="29"/>
      <c r="II451" s="29"/>
      <c r="IJ451" s="29"/>
      <c r="IK451" s="29"/>
      <c r="IL451" s="29"/>
      <c r="IM451" s="29"/>
      <c r="IN451" s="29"/>
      <c r="IO451" s="29"/>
      <c r="IP451" s="29"/>
      <c r="IQ451" s="29"/>
      <c r="IR451" s="29"/>
      <c r="IS451" s="29"/>
      <c r="IT451" s="29"/>
      <c r="IU451" s="29"/>
      <c r="IV451" s="29"/>
      <c r="IW451" s="29"/>
      <c r="IX451" s="29"/>
      <c r="IY451" s="29"/>
      <c r="IZ451" s="29"/>
      <c r="JA451" s="29"/>
      <c r="JB451" s="29"/>
      <c r="JC451" s="29"/>
    </row>
    <row r="452" spans="1:263" s="87" customFormat="1" ht="22.5" hidden="1">
      <c r="A452" s="98">
        <f t="shared" si="223"/>
        <v>26.280000000000005</v>
      </c>
      <c r="B452" s="99" t="s">
        <v>321</v>
      </c>
      <c r="C452" s="138"/>
      <c r="D452" s="139"/>
      <c r="E452" s="100"/>
      <c r="F452" s="138"/>
      <c r="G452" s="100"/>
      <c r="H452" s="100"/>
      <c r="I452" s="100"/>
      <c r="J452" s="100"/>
      <c r="K452" s="100"/>
      <c r="L452" s="100"/>
      <c r="M452" s="100"/>
      <c r="N452" s="100"/>
      <c r="O452" s="188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  <c r="GO452" s="29"/>
      <c r="GP452" s="29"/>
      <c r="GQ452" s="29"/>
      <c r="GR452" s="29"/>
      <c r="GS452" s="29"/>
      <c r="GT452" s="29"/>
      <c r="GU452" s="29"/>
      <c r="GV452" s="29"/>
      <c r="GW452" s="29"/>
      <c r="GX452" s="29"/>
      <c r="GY452" s="29"/>
      <c r="GZ452" s="29"/>
      <c r="HA452" s="29"/>
      <c r="HB452" s="29"/>
      <c r="HC452" s="29"/>
      <c r="HD452" s="29"/>
      <c r="HE452" s="29"/>
      <c r="HF452" s="29"/>
      <c r="HG452" s="29"/>
      <c r="HH452" s="29"/>
      <c r="HI452" s="29"/>
      <c r="HJ452" s="29"/>
      <c r="HK452" s="29"/>
      <c r="HL452" s="29"/>
      <c r="HM452" s="29"/>
      <c r="HN452" s="29"/>
      <c r="HO452" s="29"/>
      <c r="HP452" s="29"/>
      <c r="HQ452" s="29"/>
      <c r="HR452" s="29"/>
      <c r="HS452" s="29"/>
      <c r="HT452" s="29"/>
      <c r="HU452" s="29"/>
      <c r="HV452" s="29"/>
      <c r="HW452" s="29"/>
      <c r="HX452" s="29"/>
      <c r="HY452" s="29"/>
      <c r="HZ452" s="29"/>
      <c r="IA452" s="29"/>
      <c r="IB452" s="29"/>
      <c r="IC452" s="29"/>
      <c r="ID452" s="29"/>
      <c r="IE452" s="29"/>
      <c r="IF452" s="29"/>
      <c r="IG452" s="29"/>
      <c r="IH452" s="29"/>
      <c r="II452" s="29"/>
      <c r="IJ452" s="29"/>
      <c r="IK452" s="29"/>
      <c r="IL452" s="29"/>
      <c r="IM452" s="29"/>
      <c r="IN452" s="29"/>
      <c r="IO452" s="29"/>
      <c r="IP452" s="29"/>
      <c r="IQ452" s="29"/>
      <c r="IR452" s="29"/>
      <c r="IS452" s="29"/>
      <c r="IT452" s="29"/>
      <c r="IU452" s="29"/>
      <c r="IV452" s="29"/>
      <c r="IW452" s="29"/>
      <c r="IX452" s="29"/>
      <c r="IY452" s="29"/>
      <c r="IZ452" s="29"/>
      <c r="JA452" s="29"/>
      <c r="JB452" s="29"/>
      <c r="JC452" s="29"/>
    </row>
    <row r="453" spans="1:263" ht="67.5" hidden="1">
      <c r="A453" s="72">
        <f t="shared" si="223"/>
        <v>26.290000000000006</v>
      </c>
      <c r="B453" s="56" t="s">
        <v>162</v>
      </c>
      <c r="C453" s="124"/>
      <c r="D453" s="125"/>
      <c r="E453" s="21"/>
      <c r="F453" s="124"/>
      <c r="G453" s="21"/>
      <c r="H453" s="21"/>
      <c r="I453" s="21"/>
      <c r="J453" s="21"/>
      <c r="K453" s="21"/>
      <c r="L453" s="21"/>
      <c r="M453" s="21"/>
      <c r="N453" s="21"/>
      <c r="O453" s="153">
        <v>2</v>
      </c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</row>
    <row r="454" spans="1:263" ht="45" hidden="1">
      <c r="A454" s="72">
        <f t="shared" si="223"/>
        <v>26.300000000000008</v>
      </c>
      <c r="B454" s="56" t="s">
        <v>163</v>
      </c>
      <c r="C454" s="124"/>
      <c r="D454" s="125"/>
      <c r="E454" s="21"/>
      <c r="F454" s="124"/>
      <c r="G454" s="21"/>
      <c r="H454" s="21"/>
      <c r="I454" s="21"/>
      <c r="J454" s="21"/>
      <c r="K454" s="21"/>
      <c r="L454" s="21"/>
      <c r="M454" s="21"/>
      <c r="N454" s="21"/>
      <c r="O454" s="153">
        <v>3</v>
      </c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</row>
    <row r="455" spans="1:263" ht="22.5" hidden="1">
      <c r="A455" s="72">
        <f t="shared" si="223"/>
        <v>26.310000000000009</v>
      </c>
      <c r="B455" s="56" t="s">
        <v>280</v>
      </c>
      <c r="C455" s="124"/>
      <c r="D455" s="125"/>
      <c r="E455" s="21"/>
      <c r="F455" s="124"/>
      <c r="G455" s="21"/>
      <c r="H455" s="21"/>
      <c r="I455" s="21"/>
      <c r="J455" s="21"/>
      <c r="K455" s="21"/>
      <c r="L455" s="21"/>
      <c r="M455" s="21"/>
      <c r="N455" s="21"/>
      <c r="O455" s="154">
        <v>0.375</v>
      </c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</row>
    <row r="456" spans="1:263" ht="45" hidden="1">
      <c r="A456" s="72">
        <f t="shared" si="223"/>
        <v>26.320000000000011</v>
      </c>
      <c r="B456" s="56" t="s">
        <v>155</v>
      </c>
      <c r="C456" s="124"/>
      <c r="D456" s="125"/>
      <c r="E456" s="21"/>
      <c r="F456" s="124"/>
      <c r="G456" s="21"/>
      <c r="H456" s="21"/>
      <c r="I456" s="21"/>
      <c r="J456" s="21"/>
      <c r="K456" s="21"/>
      <c r="L456" s="21"/>
      <c r="M456" s="21"/>
      <c r="N456" s="21"/>
      <c r="O456" s="155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</row>
    <row r="457" spans="1:263" ht="45" hidden="1">
      <c r="A457" s="76"/>
      <c r="B457" s="58" t="s">
        <v>165</v>
      </c>
      <c r="C457" s="122"/>
      <c r="D457" s="123"/>
      <c r="E457" s="19"/>
      <c r="F457" s="122"/>
      <c r="G457" s="19"/>
      <c r="H457" s="19"/>
      <c r="I457" s="19"/>
      <c r="J457" s="19"/>
      <c r="K457" s="19"/>
      <c r="L457" s="19"/>
      <c r="M457" s="19"/>
      <c r="N457" s="19"/>
      <c r="O457" s="15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</row>
    <row r="458" spans="1:263" ht="22.5" hidden="1">
      <c r="A458" s="76"/>
      <c r="B458" s="58" t="s">
        <v>166</v>
      </c>
      <c r="C458" s="122"/>
      <c r="D458" s="123"/>
      <c r="E458" s="19"/>
      <c r="F458" s="122"/>
      <c r="G458" s="19"/>
      <c r="H458" s="19"/>
      <c r="I458" s="19"/>
      <c r="J458" s="19"/>
      <c r="K458" s="19"/>
      <c r="L458" s="19"/>
      <c r="M458" s="19"/>
      <c r="N458" s="19"/>
      <c r="O458" s="15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</row>
    <row r="459" spans="1:263" ht="45" hidden="1">
      <c r="A459" s="36">
        <v>26.33</v>
      </c>
      <c r="B459" s="48" t="s">
        <v>167</v>
      </c>
      <c r="C459" s="118"/>
      <c r="D459" s="119"/>
      <c r="E459" s="8"/>
      <c r="F459" s="118"/>
      <c r="G459" s="8"/>
      <c r="H459" s="8"/>
      <c r="I459" s="8"/>
      <c r="J459" s="8"/>
      <c r="K459" s="8"/>
      <c r="L459" s="8"/>
      <c r="M459" s="8"/>
      <c r="N459" s="8"/>
      <c r="O459" s="153">
        <v>9</v>
      </c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63" ht="45" hidden="1">
      <c r="A460" s="72">
        <f t="shared" ref="A460:A462" si="224">+A459+0.01</f>
        <v>26.34</v>
      </c>
      <c r="B460" s="48" t="s">
        <v>168</v>
      </c>
      <c r="C460" s="118"/>
      <c r="D460" s="119"/>
      <c r="E460" s="8"/>
      <c r="F460" s="118"/>
      <c r="G460" s="8"/>
      <c r="H460" s="8"/>
      <c r="I460" s="8"/>
      <c r="J460" s="8"/>
      <c r="K460" s="8"/>
      <c r="L460" s="8"/>
      <c r="M460" s="8"/>
      <c r="N460" s="8"/>
      <c r="O460" s="153">
        <v>0.6</v>
      </c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63" ht="90" hidden="1">
      <c r="A461" s="72">
        <f t="shared" si="224"/>
        <v>26.35</v>
      </c>
      <c r="B461" s="41" t="s">
        <v>169</v>
      </c>
      <c r="C461" s="106"/>
      <c r="D461" s="107"/>
      <c r="E461" s="3"/>
      <c r="F461" s="106"/>
      <c r="G461" s="3"/>
      <c r="H461" s="3"/>
      <c r="I461" s="3"/>
      <c r="J461" s="3"/>
      <c r="K461" s="3"/>
      <c r="L461" s="3"/>
      <c r="M461" s="3"/>
      <c r="N461" s="3"/>
      <c r="O461" s="153">
        <v>0.5</v>
      </c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63" ht="22.5" hidden="1">
      <c r="A462" s="72">
        <f t="shared" si="224"/>
        <v>26.360000000000003</v>
      </c>
      <c r="B462" s="48" t="s">
        <v>170</v>
      </c>
      <c r="C462" s="118"/>
      <c r="D462" s="119"/>
      <c r="E462" s="8"/>
      <c r="F462" s="118"/>
      <c r="G462" s="8"/>
      <c r="H462" s="8"/>
      <c r="I462" s="8"/>
      <c r="J462" s="8"/>
      <c r="K462" s="8"/>
      <c r="L462" s="8"/>
      <c r="M462" s="8"/>
      <c r="N462" s="8"/>
      <c r="O462" s="156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63" ht="45" hidden="1">
      <c r="A463" s="36" t="s">
        <v>19</v>
      </c>
      <c r="B463" s="48" t="s">
        <v>171</v>
      </c>
      <c r="C463" s="118"/>
      <c r="D463" s="119"/>
      <c r="E463" s="8"/>
      <c r="F463" s="118"/>
      <c r="G463" s="8"/>
      <c r="H463" s="8"/>
      <c r="I463" s="8"/>
      <c r="J463" s="8"/>
      <c r="K463" s="8"/>
      <c r="L463" s="8"/>
      <c r="M463" s="8"/>
      <c r="N463" s="8"/>
      <c r="O463" s="157">
        <v>3</v>
      </c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63" ht="67.5" hidden="1">
      <c r="A464" s="36" t="s">
        <v>20</v>
      </c>
      <c r="B464" s="48" t="s">
        <v>172</v>
      </c>
      <c r="C464" s="118"/>
      <c r="D464" s="119"/>
      <c r="E464" s="8"/>
      <c r="F464" s="118"/>
      <c r="G464" s="8"/>
      <c r="H464" s="8"/>
      <c r="I464" s="8"/>
      <c r="J464" s="8"/>
      <c r="K464" s="8"/>
      <c r="L464" s="8"/>
      <c r="M464" s="8"/>
      <c r="N464" s="8"/>
      <c r="O464" s="157">
        <v>9.6</v>
      </c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ht="135" hidden="1">
      <c r="A465" s="36" t="s">
        <v>21</v>
      </c>
      <c r="B465" s="48" t="s">
        <v>223</v>
      </c>
      <c r="C465" s="118"/>
      <c r="D465" s="119"/>
      <c r="E465" s="8"/>
      <c r="F465" s="118"/>
      <c r="G465" s="8"/>
      <c r="H465" s="8"/>
      <c r="I465" s="8"/>
      <c r="J465" s="8"/>
      <c r="K465" s="8"/>
      <c r="L465" s="8"/>
      <c r="M465" s="8"/>
      <c r="N465" s="8"/>
      <c r="O465" s="153">
        <v>2.88</v>
      </c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ht="67.5" hidden="1">
      <c r="A466" s="36" t="s">
        <v>173</v>
      </c>
      <c r="B466" s="48" t="s">
        <v>174</v>
      </c>
      <c r="C466" s="118"/>
      <c r="D466" s="119"/>
      <c r="E466" s="8"/>
      <c r="F466" s="118"/>
      <c r="G466" s="8"/>
      <c r="H466" s="8"/>
      <c r="I466" s="8"/>
      <c r="J466" s="8"/>
      <c r="K466" s="8"/>
      <c r="L466" s="8"/>
      <c r="M466" s="8"/>
      <c r="N466" s="8"/>
      <c r="O466" s="153">
        <v>1.5</v>
      </c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ht="45" hidden="1">
      <c r="A467" s="36" t="s">
        <v>175</v>
      </c>
      <c r="B467" s="48" t="s">
        <v>176</v>
      </c>
      <c r="C467" s="118"/>
      <c r="D467" s="119"/>
      <c r="E467" s="8"/>
      <c r="F467" s="118"/>
      <c r="G467" s="8"/>
      <c r="H467" s="8"/>
      <c r="I467" s="8"/>
      <c r="J467" s="8"/>
      <c r="K467" s="8"/>
      <c r="L467" s="8"/>
      <c r="M467" s="8"/>
      <c r="N467" s="8"/>
      <c r="O467" s="153">
        <v>1.2</v>
      </c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ht="90" hidden="1">
      <c r="A468" s="36" t="s">
        <v>177</v>
      </c>
      <c r="B468" s="48" t="s">
        <v>178</v>
      </c>
      <c r="C468" s="118"/>
      <c r="D468" s="119"/>
      <c r="E468" s="8"/>
      <c r="F468" s="118"/>
      <c r="G468" s="8"/>
      <c r="H468" s="8"/>
      <c r="I468" s="8"/>
      <c r="J468" s="8"/>
      <c r="K468" s="8"/>
      <c r="L468" s="8"/>
      <c r="M468" s="8"/>
      <c r="N468" s="8"/>
      <c r="O468" s="153">
        <v>1.2</v>
      </c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ht="90" hidden="1">
      <c r="A469" s="36" t="s">
        <v>179</v>
      </c>
      <c r="B469" s="48" t="s">
        <v>224</v>
      </c>
      <c r="C469" s="118"/>
      <c r="D469" s="119"/>
      <c r="E469" s="8"/>
      <c r="F469" s="118"/>
      <c r="G469" s="8"/>
      <c r="H469" s="8"/>
      <c r="I469" s="8"/>
      <c r="J469" s="8"/>
      <c r="K469" s="8"/>
      <c r="L469" s="8"/>
      <c r="M469" s="8"/>
      <c r="N469" s="8"/>
      <c r="O469" s="153">
        <v>1.8</v>
      </c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ht="67.5" hidden="1">
      <c r="A470" s="36">
        <v>26.37</v>
      </c>
      <c r="B470" s="48" t="s">
        <v>271</v>
      </c>
      <c r="C470" s="118"/>
      <c r="D470" s="119"/>
      <c r="E470" s="8"/>
      <c r="F470" s="118"/>
      <c r="G470" s="8"/>
      <c r="H470" s="8"/>
      <c r="I470" s="8"/>
      <c r="J470" s="8"/>
      <c r="K470" s="8"/>
      <c r="L470" s="8"/>
      <c r="M470" s="8"/>
      <c r="N470" s="8"/>
      <c r="O470" s="153">
        <v>0.5</v>
      </c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ht="67.5" hidden="1">
      <c r="A471" s="72">
        <f t="shared" ref="A471:A479" si="225">+A470+0.01</f>
        <v>26.380000000000003</v>
      </c>
      <c r="B471" s="48" t="s">
        <v>272</v>
      </c>
      <c r="C471" s="118"/>
      <c r="D471" s="119"/>
      <c r="E471" s="8"/>
      <c r="F471" s="118"/>
      <c r="G471" s="8"/>
      <c r="H471" s="8"/>
      <c r="I471" s="8"/>
      <c r="J471" s="8"/>
      <c r="K471" s="8"/>
      <c r="L471" s="8"/>
      <c r="M471" s="8"/>
      <c r="N471" s="8"/>
      <c r="O471" s="153">
        <v>0.5</v>
      </c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ht="67.5" hidden="1">
      <c r="A472" s="72">
        <f t="shared" si="225"/>
        <v>26.390000000000004</v>
      </c>
      <c r="B472" s="48" t="s">
        <v>198</v>
      </c>
      <c r="C472" s="118"/>
      <c r="D472" s="119"/>
      <c r="E472" s="8"/>
      <c r="F472" s="118"/>
      <c r="G472" s="8"/>
      <c r="H472" s="8"/>
      <c r="I472" s="8"/>
      <c r="J472" s="8"/>
      <c r="K472" s="8"/>
      <c r="L472" s="8"/>
      <c r="M472" s="8"/>
      <c r="N472" s="8"/>
      <c r="O472" s="154">
        <v>0.625</v>
      </c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ht="45" hidden="1">
      <c r="A473" s="72">
        <f t="shared" si="225"/>
        <v>26.400000000000006</v>
      </c>
      <c r="B473" s="48" t="s">
        <v>180</v>
      </c>
      <c r="C473" s="118"/>
      <c r="D473" s="119"/>
      <c r="E473" s="8"/>
      <c r="F473" s="118"/>
      <c r="G473" s="8"/>
      <c r="H473" s="8"/>
      <c r="I473" s="8"/>
      <c r="J473" s="8"/>
      <c r="K473" s="8"/>
      <c r="L473" s="8"/>
      <c r="M473" s="8"/>
      <c r="N473" s="8"/>
      <c r="O473" s="154">
        <v>0.375</v>
      </c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ht="45" hidden="1">
      <c r="A474" s="72">
        <f t="shared" si="225"/>
        <v>26.410000000000007</v>
      </c>
      <c r="B474" s="48" t="s">
        <v>181</v>
      </c>
      <c r="C474" s="118"/>
      <c r="D474" s="119"/>
      <c r="E474" s="8"/>
      <c r="F474" s="118"/>
      <c r="G474" s="8"/>
      <c r="H474" s="8"/>
      <c r="I474" s="8"/>
      <c r="J474" s="8"/>
      <c r="K474" s="8"/>
      <c r="L474" s="8"/>
      <c r="M474" s="8"/>
      <c r="N474" s="8"/>
      <c r="O474" s="154">
        <v>0.375</v>
      </c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ht="45" hidden="1">
      <c r="A475" s="72">
        <f t="shared" si="225"/>
        <v>26.420000000000009</v>
      </c>
      <c r="B475" s="48" t="s">
        <v>182</v>
      </c>
      <c r="C475" s="118"/>
      <c r="D475" s="119"/>
      <c r="E475" s="8"/>
      <c r="F475" s="118"/>
      <c r="G475" s="8"/>
      <c r="H475" s="8"/>
      <c r="I475" s="8"/>
      <c r="J475" s="8"/>
      <c r="K475" s="8"/>
      <c r="L475" s="8"/>
      <c r="M475" s="8"/>
      <c r="N475" s="8"/>
      <c r="O475" s="153">
        <v>0.15</v>
      </c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ht="45" hidden="1">
      <c r="A476" s="72">
        <f t="shared" si="225"/>
        <v>26.43000000000001</v>
      </c>
      <c r="B476" s="48" t="s">
        <v>183</v>
      </c>
      <c r="C476" s="118"/>
      <c r="D476" s="119"/>
      <c r="E476" s="8"/>
      <c r="F476" s="118"/>
      <c r="G476" s="8"/>
      <c r="H476" s="8"/>
      <c r="I476" s="8"/>
      <c r="J476" s="8"/>
      <c r="K476" s="8"/>
      <c r="L476" s="8"/>
      <c r="M476" s="8"/>
      <c r="N476" s="8"/>
      <c r="O476" s="153">
        <v>0.15</v>
      </c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ht="45" hidden="1">
      <c r="A477" s="72">
        <f t="shared" si="225"/>
        <v>26.440000000000012</v>
      </c>
      <c r="B477" s="48" t="s">
        <v>184</v>
      </c>
      <c r="C477" s="118"/>
      <c r="D477" s="119"/>
      <c r="E477" s="8"/>
      <c r="F477" s="118"/>
      <c r="G477" s="8"/>
      <c r="H477" s="8"/>
      <c r="I477" s="8"/>
      <c r="J477" s="8"/>
      <c r="K477" s="8"/>
      <c r="L477" s="8"/>
      <c r="M477" s="8"/>
      <c r="N477" s="8"/>
      <c r="O477" s="153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ht="45" hidden="1">
      <c r="A478" s="72">
        <f t="shared" si="225"/>
        <v>26.450000000000014</v>
      </c>
      <c r="B478" s="48" t="s">
        <v>185</v>
      </c>
      <c r="C478" s="118"/>
      <c r="D478" s="119"/>
      <c r="E478" s="8"/>
      <c r="F478" s="118"/>
      <c r="G478" s="8"/>
      <c r="H478" s="8"/>
      <c r="I478" s="8"/>
      <c r="J478" s="8"/>
      <c r="K478" s="8"/>
      <c r="L478" s="8"/>
      <c r="M478" s="8"/>
      <c r="N478" s="8"/>
      <c r="O478" s="153">
        <v>0.25</v>
      </c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ht="67.5" hidden="1">
      <c r="A479" s="72">
        <f t="shared" si="225"/>
        <v>26.460000000000015</v>
      </c>
      <c r="B479" s="48" t="s">
        <v>186</v>
      </c>
      <c r="C479" s="118"/>
      <c r="D479" s="119"/>
      <c r="E479" s="8"/>
      <c r="F479" s="118"/>
      <c r="G479" s="8"/>
      <c r="H479" s="8"/>
      <c r="I479" s="8"/>
      <c r="J479" s="8"/>
      <c r="K479" s="8"/>
      <c r="L479" s="8"/>
      <c r="M479" s="8"/>
      <c r="N479" s="8"/>
      <c r="O479" s="153">
        <v>0.1</v>
      </c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ht="45" hidden="1">
      <c r="A480" s="36"/>
      <c r="B480" s="37" t="s">
        <v>187</v>
      </c>
      <c r="C480" s="104"/>
      <c r="D480" s="105"/>
      <c r="E480" s="1"/>
      <c r="F480" s="104"/>
      <c r="G480" s="1"/>
      <c r="H480" s="1"/>
      <c r="I480" s="1"/>
      <c r="J480" s="1"/>
      <c r="K480" s="1"/>
      <c r="L480" s="1"/>
      <c r="M480" s="1"/>
      <c r="N480" s="1"/>
      <c r="O480" s="14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63" ht="45" hidden="1">
      <c r="A481" s="36"/>
      <c r="B481" s="37" t="s">
        <v>304</v>
      </c>
      <c r="C481" s="104"/>
      <c r="D481" s="105"/>
      <c r="E481" s="1"/>
      <c r="F481" s="104"/>
      <c r="G481" s="1"/>
      <c r="H481" s="1"/>
      <c r="I481" s="1"/>
      <c r="J481" s="1"/>
      <c r="K481" s="1"/>
      <c r="L481" s="1"/>
      <c r="M481" s="1"/>
      <c r="N481" s="1"/>
      <c r="O481" s="14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63" ht="22.5" hidden="1">
      <c r="A482" s="74"/>
      <c r="B482" s="71" t="s">
        <v>188</v>
      </c>
      <c r="C482" s="132"/>
      <c r="D482" s="133"/>
      <c r="E482" s="12"/>
      <c r="F482" s="132"/>
      <c r="G482" s="12"/>
      <c r="H482" s="12"/>
      <c r="I482" s="12"/>
      <c r="J482" s="12"/>
      <c r="K482" s="12"/>
      <c r="L482" s="12"/>
      <c r="M482" s="12"/>
      <c r="N482" s="12"/>
      <c r="O482" s="164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</row>
    <row r="483" spans="1:263" ht="22.5" hidden="1">
      <c r="A483" s="77"/>
      <c r="B483" s="37" t="s">
        <v>189</v>
      </c>
      <c r="C483" s="104"/>
      <c r="D483" s="105"/>
      <c r="E483" s="1"/>
      <c r="F483" s="104"/>
      <c r="G483" s="1"/>
      <c r="H483" s="1"/>
      <c r="I483" s="1"/>
      <c r="J483" s="1"/>
      <c r="K483" s="1"/>
      <c r="L483" s="1"/>
      <c r="M483" s="1"/>
      <c r="N483" s="1"/>
      <c r="O483" s="14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63" ht="45" hidden="1">
      <c r="A484" s="36">
        <v>26.47</v>
      </c>
      <c r="B484" s="41" t="s">
        <v>160</v>
      </c>
      <c r="C484" s="106"/>
      <c r="D484" s="107"/>
      <c r="E484" s="3"/>
      <c r="F484" s="106"/>
      <c r="G484" s="3"/>
      <c r="H484" s="3"/>
      <c r="I484" s="3"/>
      <c r="J484" s="3"/>
      <c r="K484" s="3"/>
      <c r="L484" s="3"/>
      <c r="M484" s="3"/>
      <c r="N484" s="3"/>
      <c r="O484" s="148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63" ht="45" hidden="1">
      <c r="A485" s="72">
        <f t="shared" ref="A485:A492" si="226">+A484+0.01</f>
        <v>26.48</v>
      </c>
      <c r="B485" s="41" t="s">
        <v>273</v>
      </c>
      <c r="C485" s="106"/>
      <c r="D485" s="107"/>
      <c r="E485" s="3"/>
      <c r="F485" s="106"/>
      <c r="G485" s="3"/>
      <c r="H485" s="3"/>
      <c r="I485" s="3"/>
      <c r="J485" s="3"/>
      <c r="K485" s="3"/>
      <c r="L485" s="3"/>
      <c r="M485" s="3"/>
      <c r="N485" s="3"/>
      <c r="O485" s="148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63" s="87" customFormat="1" ht="22.5" hidden="1">
      <c r="A486" s="98">
        <f t="shared" si="226"/>
        <v>26.490000000000002</v>
      </c>
      <c r="B486" s="96" t="s">
        <v>121</v>
      </c>
      <c r="C486" s="136"/>
      <c r="D486" s="137"/>
      <c r="E486" s="97"/>
      <c r="F486" s="136"/>
      <c r="G486" s="97"/>
      <c r="H486" s="97"/>
      <c r="I486" s="97"/>
      <c r="J486" s="97"/>
      <c r="K486" s="97"/>
      <c r="L486" s="97"/>
      <c r="M486" s="97"/>
      <c r="N486" s="97"/>
      <c r="O486" s="169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  <c r="IJ486" s="29"/>
      <c r="IK486" s="29"/>
      <c r="IL486" s="29"/>
      <c r="IM486" s="29"/>
      <c r="IN486" s="29"/>
      <c r="IO486" s="29"/>
      <c r="IP486" s="29"/>
      <c r="IQ486" s="29"/>
      <c r="IR486" s="29"/>
      <c r="IS486" s="29"/>
      <c r="IT486" s="29"/>
      <c r="IU486" s="29"/>
      <c r="IV486" s="29"/>
      <c r="IW486" s="29"/>
      <c r="IX486" s="29"/>
      <c r="IY486" s="29"/>
      <c r="IZ486" s="29"/>
      <c r="JA486" s="29"/>
      <c r="JB486" s="29"/>
      <c r="JC486" s="29"/>
    </row>
    <row r="487" spans="1:263" s="87" customFormat="1" ht="22.5" hidden="1">
      <c r="A487" s="98">
        <f t="shared" si="226"/>
        <v>26.500000000000004</v>
      </c>
      <c r="B487" s="96" t="s">
        <v>322</v>
      </c>
      <c r="C487" s="136"/>
      <c r="D487" s="137"/>
      <c r="E487" s="97"/>
      <c r="F487" s="136"/>
      <c r="G487" s="97"/>
      <c r="H487" s="97"/>
      <c r="I487" s="97"/>
      <c r="J487" s="97"/>
      <c r="K487" s="97"/>
      <c r="L487" s="97"/>
      <c r="M487" s="97"/>
      <c r="N487" s="97"/>
      <c r="O487" s="169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  <c r="IP487" s="29"/>
      <c r="IQ487" s="29"/>
      <c r="IR487" s="29"/>
      <c r="IS487" s="29"/>
      <c r="IT487" s="29"/>
      <c r="IU487" s="29"/>
      <c r="IV487" s="29"/>
      <c r="IW487" s="29"/>
      <c r="IX487" s="29"/>
      <c r="IY487" s="29"/>
      <c r="IZ487" s="29"/>
      <c r="JA487" s="29"/>
      <c r="JB487" s="29"/>
      <c r="JC487" s="29"/>
    </row>
    <row r="488" spans="1:263" s="87" customFormat="1" ht="22.5" hidden="1">
      <c r="A488" s="98">
        <f t="shared" si="226"/>
        <v>26.510000000000005</v>
      </c>
      <c r="B488" s="96" t="s">
        <v>321</v>
      </c>
      <c r="C488" s="136"/>
      <c r="D488" s="137"/>
      <c r="E488" s="97"/>
      <c r="F488" s="136"/>
      <c r="G488" s="97"/>
      <c r="H488" s="97"/>
      <c r="I488" s="97"/>
      <c r="J488" s="97"/>
      <c r="K488" s="97"/>
      <c r="L488" s="97"/>
      <c r="M488" s="97"/>
      <c r="N488" s="97"/>
      <c r="O488" s="169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  <c r="FN488" s="29"/>
      <c r="FO488" s="29"/>
      <c r="FP488" s="29"/>
      <c r="FQ488" s="29"/>
      <c r="FR488" s="29"/>
      <c r="FS488" s="29"/>
      <c r="FT488" s="29"/>
      <c r="FU488" s="29"/>
      <c r="FV488" s="29"/>
      <c r="FW488" s="29"/>
      <c r="FX488" s="29"/>
      <c r="FY488" s="29"/>
      <c r="FZ488" s="29"/>
      <c r="GA488" s="29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  <c r="GO488" s="29"/>
      <c r="GP488" s="29"/>
      <c r="GQ488" s="29"/>
      <c r="GR488" s="29"/>
      <c r="GS488" s="29"/>
      <c r="GT488" s="29"/>
      <c r="GU488" s="29"/>
      <c r="GV488" s="29"/>
      <c r="GW488" s="29"/>
      <c r="GX488" s="29"/>
      <c r="GY488" s="29"/>
      <c r="GZ488" s="29"/>
      <c r="HA488" s="29"/>
      <c r="HB488" s="29"/>
      <c r="HC488" s="29"/>
      <c r="HD488" s="29"/>
      <c r="HE488" s="29"/>
      <c r="HF488" s="29"/>
      <c r="HG488" s="29"/>
      <c r="HH488" s="29"/>
      <c r="HI488" s="29"/>
      <c r="HJ488" s="29"/>
      <c r="HK488" s="29"/>
      <c r="HL488" s="29"/>
      <c r="HM488" s="29"/>
      <c r="HN488" s="29"/>
      <c r="HO488" s="29"/>
      <c r="HP488" s="29"/>
      <c r="HQ488" s="29"/>
      <c r="HR488" s="29"/>
      <c r="HS488" s="29"/>
      <c r="HT488" s="29"/>
      <c r="HU488" s="29"/>
      <c r="HV488" s="29"/>
      <c r="HW488" s="29"/>
      <c r="HX488" s="29"/>
      <c r="HY488" s="29"/>
      <c r="HZ488" s="29"/>
      <c r="IA488" s="29"/>
      <c r="IB488" s="29"/>
      <c r="IC488" s="29"/>
      <c r="ID488" s="29"/>
      <c r="IE488" s="29"/>
      <c r="IF488" s="29"/>
      <c r="IG488" s="29"/>
      <c r="IH488" s="29"/>
      <c r="II488" s="29"/>
      <c r="IJ488" s="29"/>
      <c r="IK488" s="29"/>
      <c r="IL488" s="29"/>
      <c r="IM488" s="29"/>
      <c r="IN488" s="29"/>
      <c r="IO488" s="29"/>
      <c r="IP488" s="29"/>
      <c r="IQ488" s="29"/>
      <c r="IR488" s="29"/>
      <c r="IS488" s="29"/>
      <c r="IT488" s="29"/>
      <c r="IU488" s="29"/>
      <c r="IV488" s="29"/>
      <c r="IW488" s="29"/>
      <c r="IX488" s="29"/>
      <c r="IY488" s="29"/>
      <c r="IZ488" s="29"/>
      <c r="JA488" s="29"/>
      <c r="JB488" s="29"/>
      <c r="JC488" s="29"/>
    </row>
    <row r="489" spans="1:263" ht="67.5" hidden="1">
      <c r="A489" s="72">
        <f t="shared" si="226"/>
        <v>26.520000000000007</v>
      </c>
      <c r="B489" s="41" t="s">
        <v>162</v>
      </c>
      <c r="C489" s="106"/>
      <c r="D489" s="107"/>
      <c r="E489" s="3"/>
      <c r="F489" s="106"/>
      <c r="G489" s="3"/>
      <c r="H489" s="3"/>
      <c r="I489" s="3"/>
      <c r="J489" s="3"/>
      <c r="K489" s="3"/>
      <c r="L489" s="3"/>
      <c r="M489" s="3"/>
      <c r="N489" s="3"/>
      <c r="O489" s="162">
        <v>2.5</v>
      </c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63" ht="45" hidden="1">
      <c r="A490" s="72">
        <f t="shared" si="226"/>
        <v>26.530000000000008</v>
      </c>
      <c r="B490" s="41" t="s">
        <v>15</v>
      </c>
      <c r="C490" s="106"/>
      <c r="D490" s="107"/>
      <c r="E490" s="3"/>
      <c r="F490" s="106"/>
      <c r="G490" s="3"/>
      <c r="H490" s="3"/>
      <c r="I490" s="3"/>
      <c r="J490" s="3"/>
      <c r="K490" s="3"/>
      <c r="L490" s="3"/>
      <c r="M490" s="3"/>
      <c r="N490" s="3"/>
      <c r="O490" s="162">
        <v>3</v>
      </c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63" ht="22.5" hidden="1">
      <c r="A491" s="72">
        <f t="shared" si="226"/>
        <v>26.54000000000001</v>
      </c>
      <c r="B491" s="41" t="s">
        <v>280</v>
      </c>
      <c r="C491" s="106"/>
      <c r="D491" s="107"/>
      <c r="E491" s="3"/>
      <c r="F491" s="106"/>
      <c r="G491" s="3"/>
      <c r="H491" s="3"/>
      <c r="I491" s="3"/>
      <c r="J491" s="3"/>
      <c r="K491" s="3"/>
      <c r="L491" s="3"/>
      <c r="M491" s="3"/>
      <c r="N491" s="3"/>
      <c r="O491" s="148">
        <v>0.375</v>
      </c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63" ht="45" hidden="1">
      <c r="A492" s="72">
        <f t="shared" si="226"/>
        <v>26.550000000000011</v>
      </c>
      <c r="B492" s="41" t="s">
        <v>155</v>
      </c>
      <c r="C492" s="106"/>
      <c r="D492" s="107"/>
      <c r="E492" s="3"/>
      <c r="F492" s="106"/>
      <c r="G492" s="3"/>
      <c r="H492" s="3"/>
      <c r="I492" s="3"/>
      <c r="J492" s="3"/>
      <c r="K492" s="3"/>
      <c r="L492" s="3"/>
      <c r="M492" s="3"/>
      <c r="N492" s="3"/>
      <c r="O492" s="148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63" ht="45" hidden="1">
      <c r="A493" s="36"/>
      <c r="B493" s="52" t="s">
        <v>190</v>
      </c>
      <c r="C493" s="104"/>
      <c r="D493" s="105"/>
      <c r="E493" s="13"/>
      <c r="F493" s="104"/>
      <c r="G493" s="13"/>
      <c r="H493" s="13"/>
      <c r="I493" s="13"/>
      <c r="J493" s="13"/>
      <c r="K493" s="13"/>
      <c r="L493" s="13"/>
      <c r="M493" s="13"/>
      <c r="N493" s="13"/>
      <c r="O493" s="147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</row>
    <row r="494" spans="1:263" ht="22.5" hidden="1">
      <c r="A494" s="77"/>
      <c r="B494" s="37" t="s">
        <v>191</v>
      </c>
      <c r="C494" s="104"/>
      <c r="D494" s="105"/>
      <c r="E494" s="1"/>
      <c r="F494" s="104"/>
      <c r="G494" s="1"/>
      <c r="H494" s="1"/>
      <c r="I494" s="1"/>
      <c r="J494" s="1"/>
      <c r="K494" s="1"/>
      <c r="L494" s="1"/>
      <c r="M494" s="1"/>
      <c r="N494" s="1"/>
      <c r="O494" s="14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63" ht="46.5" hidden="1">
      <c r="A495" s="72">
        <f>+A492+0.01</f>
        <v>26.560000000000013</v>
      </c>
      <c r="B495" s="59" t="s">
        <v>208</v>
      </c>
      <c r="C495" s="128"/>
      <c r="D495" s="129"/>
      <c r="E495" s="15"/>
      <c r="F495" s="128"/>
      <c r="G495" s="15"/>
      <c r="H495" s="15"/>
      <c r="I495" s="15"/>
      <c r="J495" s="15"/>
      <c r="K495" s="15"/>
      <c r="L495" s="15"/>
      <c r="M495" s="15"/>
      <c r="N495" s="15"/>
      <c r="O495" s="189">
        <v>9</v>
      </c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63" ht="46.5" hidden="1">
      <c r="A496" s="72">
        <f t="shared" ref="A496:A498" si="227">+A495+0.01</f>
        <v>26.570000000000014</v>
      </c>
      <c r="B496" s="59" t="s">
        <v>209</v>
      </c>
      <c r="C496" s="128"/>
      <c r="D496" s="129"/>
      <c r="E496" s="15"/>
      <c r="F496" s="128"/>
      <c r="G496" s="15"/>
      <c r="H496" s="15"/>
      <c r="I496" s="15"/>
      <c r="J496" s="15"/>
      <c r="K496" s="15"/>
      <c r="L496" s="15"/>
      <c r="M496" s="15"/>
      <c r="N496" s="15"/>
      <c r="O496" s="189">
        <v>0.60000000000000009</v>
      </c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ht="69.75" hidden="1">
      <c r="A497" s="72">
        <f t="shared" si="227"/>
        <v>26.580000000000016</v>
      </c>
      <c r="B497" s="59" t="s">
        <v>210</v>
      </c>
      <c r="C497" s="128"/>
      <c r="D497" s="129"/>
      <c r="E497" s="15"/>
      <c r="F497" s="128"/>
      <c r="G497" s="15"/>
      <c r="H497" s="15"/>
      <c r="I497" s="15"/>
      <c r="J497" s="15"/>
      <c r="K497" s="15"/>
      <c r="L497" s="15"/>
      <c r="M497" s="15"/>
      <c r="N497" s="15"/>
      <c r="O497" s="189">
        <v>0.5</v>
      </c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hidden="1">
      <c r="A498" s="72">
        <f t="shared" si="227"/>
        <v>26.590000000000018</v>
      </c>
      <c r="B498" s="59" t="s">
        <v>18</v>
      </c>
      <c r="C498" s="128"/>
      <c r="D498" s="129"/>
      <c r="E498" s="15"/>
      <c r="F498" s="128"/>
      <c r="G498" s="15"/>
      <c r="H498" s="15"/>
      <c r="I498" s="15"/>
      <c r="J498" s="15"/>
      <c r="K498" s="15"/>
      <c r="L498" s="15"/>
      <c r="M498" s="15"/>
      <c r="N498" s="15"/>
      <c r="O498" s="163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46.5" hidden="1">
      <c r="A499" s="36" t="s">
        <v>19</v>
      </c>
      <c r="B499" s="60" t="s">
        <v>211</v>
      </c>
      <c r="C499" s="130"/>
      <c r="D499" s="131"/>
      <c r="E499" s="16"/>
      <c r="F499" s="130"/>
      <c r="G499" s="16"/>
      <c r="H499" s="16"/>
      <c r="I499" s="16"/>
      <c r="J499" s="16"/>
      <c r="K499" s="16"/>
      <c r="L499" s="16"/>
      <c r="M499" s="16"/>
      <c r="N499" s="16"/>
      <c r="O499" s="190">
        <v>3</v>
      </c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</row>
    <row r="500" spans="1:29" ht="135" hidden="1">
      <c r="A500" s="36" t="s">
        <v>20</v>
      </c>
      <c r="B500" s="41" t="s">
        <v>192</v>
      </c>
      <c r="C500" s="106"/>
      <c r="D500" s="107"/>
      <c r="E500" s="3"/>
      <c r="F500" s="106"/>
      <c r="G500" s="3"/>
      <c r="H500" s="3"/>
      <c r="I500" s="3"/>
      <c r="J500" s="3"/>
      <c r="K500" s="3"/>
      <c r="L500" s="3"/>
      <c r="M500" s="3"/>
      <c r="N500" s="3"/>
      <c r="O500" s="148">
        <v>2.88</v>
      </c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45" hidden="1">
      <c r="A501" s="36" t="s">
        <v>21</v>
      </c>
      <c r="B501" s="41" t="s">
        <v>193</v>
      </c>
      <c r="C501" s="106"/>
      <c r="D501" s="107"/>
      <c r="E501" s="3"/>
      <c r="F501" s="106"/>
      <c r="G501" s="3"/>
      <c r="H501" s="3"/>
      <c r="I501" s="3"/>
      <c r="J501" s="3"/>
      <c r="K501" s="3"/>
      <c r="L501" s="3"/>
      <c r="M501" s="3"/>
      <c r="N501" s="3"/>
      <c r="O501" s="162">
        <v>1.5</v>
      </c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45" hidden="1">
      <c r="A502" s="36" t="s">
        <v>173</v>
      </c>
      <c r="B502" s="41" t="s">
        <v>194</v>
      </c>
      <c r="C502" s="106"/>
      <c r="D502" s="107"/>
      <c r="E502" s="3"/>
      <c r="F502" s="106"/>
      <c r="G502" s="3"/>
      <c r="H502" s="3"/>
      <c r="I502" s="3"/>
      <c r="J502" s="3"/>
      <c r="K502" s="3"/>
      <c r="L502" s="3"/>
      <c r="M502" s="3"/>
      <c r="N502" s="3"/>
      <c r="O502" s="162">
        <v>1.2</v>
      </c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90" hidden="1">
      <c r="A503" s="36" t="s">
        <v>175</v>
      </c>
      <c r="B503" s="41" t="s">
        <v>195</v>
      </c>
      <c r="C503" s="106"/>
      <c r="D503" s="107"/>
      <c r="E503" s="3"/>
      <c r="F503" s="106"/>
      <c r="G503" s="3"/>
      <c r="H503" s="3"/>
      <c r="I503" s="3"/>
      <c r="J503" s="3"/>
      <c r="K503" s="3"/>
      <c r="L503" s="3"/>
      <c r="M503" s="3"/>
      <c r="N503" s="3"/>
      <c r="O503" s="162">
        <v>1.2</v>
      </c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90" hidden="1">
      <c r="A504" s="36" t="s">
        <v>177</v>
      </c>
      <c r="B504" s="41" t="s">
        <v>222</v>
      </c>
      <c r="C504" s="106"/>
      <c r="D504" s="107"/>
      <c r="E504" s="3"/>
      <c r="F504" s="106"/>
      <c r="G504" s="3"/>
      <c r="H504" s="3"/>
      <c r="I504" s="3"/>
      <c r="J504" s="3"/>
      <c r="K504" s="3"/>
      <c r="L504" s="3"/>
      <c r="M504" s="3"/>
      <c r="N504" s="3"/>
      <c r="O504" s="162">
        <v>1.8</v>
      </c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45" hidden="1">
      <c r="A505" s="72">
        <f>+A498+0.01</f>
        <v>26.600000000000019</v>
      </c>
      <c r="B505" s="41" t="s">
        <v>196</v>
      </c>
      <c r="C505" s="106"/>
      <c r="D505" s="107"/>
      <c r="E505" s="3"/>
      <c r="F505" s="106"/>
      <c r="G505" s="3"/>
      <c r="H505" s="3"/>
      <c r="I505" s="3"/>
      <c r="J505" s="3"/>
      <c r="K505" s="3"/>
      <c r="L505" s="3"/>
      <c r="M505" s="3"/>
      <c r="N505" s="3"/>
      <c r="O505" s="162">
        <v>0.5</v>
      </c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67.5" hidden="1">
      <c r="A506" s="72">
        <f t="shared" ref="A506:A514" si="228">+A505+0.01</f>
        <v>26.610000000000021</v>
      </c>
      <c r="B506" s="41" t="s">
        <v>197</v>
      </c>
      <c r="C506" s="106"/>
      <c r="D506" s="107"/>
      <c r="E506" s="3"/>
      <c r="F506" s="106"/>
      <c r="G506" s="3"/>
      <c r="H506" s="3"/>
      <c r="I506" s="3"/>
      <c r="J506" s="3"/>
      <c r="K506" s="3"/>
      <c r="L506" s="3"/>
      <c r="M506" s="3"/>
      <c r="N506" s="3"/>
      <c r="O506" s="162">
        <v>0.5</v>
      </c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67.5" hidden="1">
      <c r="A507" s="72">
        <f t="shared" si="228"/>
        <v>26.620000000000022</v>
      </c>
      <c r="B507" s="41" t="s">
        <v>198</v>
      </c>
      <c r="C507" s="106"/>
      <c r="D507" s="107"/>
      <c r="E507" s="3"/>
      <c r="F507" s="106"/>
      <c r="G507" s="3"/>
      <c r="H507" s="3"/>
      <c r="I507" s="3"/>
      <c r="J507" s="3"/>
      <c r="K507" s="3"/>
      <c r="L507" s="3"/>
      <c r="M507" s="3"/>
      <c r="N507" s="3"/>
      <c r="O507" s="148">
        <v>0.625</v>
      </c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45" hidden="1">
      <c r="A508" s="72">
        <f t="shared" si="228"/>
        <v>26.630000000000024</v>
      </c>
      <c r="B508" s="41" t="s">
        <v>199</v>
      </c>
      <c r="C508" s="106"/>
      <c r="D508" s="107"/>
      <c r="E508" s="3"/>
      <c r="F508" s="106"/>
      <c r="G508" s="3"/>
      <c r="H508" s="3"/>
      <c r="I508" s="3"/>
      <c r="J508" s="3"/>
      <c r="K508" s="3"/>
      <c r="L508" s="3"/>
      <c r="M508" s="3"/>
      <c r="N508" s="3"/>
      <c r="O508" s="148">
        <v>0.375</v>
      </c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45" hidden="1">
      <c r="A509" s="72">
        <f t="shared" si="228"/>
        <v>26.640000000000025</v>
      </c>
      <c r="B509" s="41" t="s">
        <v>200</v>
      </c>
      <c r="C509" s="106"/>
      <c r="D509" s="107"/>
      <c r="E509" s="3"/>
      <c r="F509" s="106"/>
      <c r="G509" s="3"/>
      <c r="H509" s="3"/>
      <c r="I509" s="3"/>
      <c r="J509" s="3"/>
      <c r="K509" s="3"/>
      <c r="L509" s="3"/>
      <c r="M509" s="3"/>
      <c r="N509" s="3"/>
      <c r="O509" s="148">
        <v>0.375</v>
      </c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45" hidden="1">
      <c r="A510" s="72">
        <f t="shared" si="228"/>
        <v>26.650000000000027</v>
      </c>
      <c r="B510" s="41" t="s">
        <v>201</v>
      </c>
      <c r="C510" s="106"/>
      <c r="D510" s="107"/>
      <c r="E510" s="3"/>
      <c r="F510" s="106"/>
      <c r="G510" s="3"/>
      <c r="H510" s="3"/>
      <c r="I510" s="3"/>
      <c r="J510" s="3"/>
      <c r="K510" s="3"/>
      <c r="L510" s="3"/>
      <c r="M510" s="3"/>
      <c r="N510" s="3"/>
      <c r="O510" s="148">
        <v>0.15</v>
      </c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45" hidden="1">
      <c r="A511" s="72">
        <f t="shared" si="228"/>
        <v>26.660000000000029</v>
      </c>
      <c r="B511" s="41" t="s">
        <v>202</v>
      </c>
      <c r="C511" s="106"/>
      <c r="D511" s="107"/>
      <c r="E511" s="3"/>
      <c r="F511" s="106"/>
      <c r="G511" s="3"/>
      <c r="H511" s="3"/>
      <c r="I511" s="3"/>
      <c r="J511" s="3"/>
      <c r="K511" s="3"/>
      <c r="L511" s="3"/>
      <c r="M511" s="3"/>
      <c r="N511" s="3"/>
      <c r="O511" s="148">
        <v>0.15</v>
      </c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45" hidden="1">
      <c r="A512" s="72">
        <f t="shared" si="228"/>
        <v>26.67000000000003</v>
      </c>
      <c r="B512" s="41" t="s">
        <v>203</v>
      </c>
      <c r="C512" s="106"/>
      <c r="D512" s="107"/>
      <c r="E512" s="3"/>
      <c r="F512" s="106"/>
      <c r="G512" s="3"/>
      <c r="H512" s="3"/>
      <c r="I512" s="3"/>
      <c r="J512" s="3"/>
      <c r="K512" s="3"/>
      <c r="L512" s="3"/>
      <c r="M512" s="3"/>
      <c r="N512" s="3"/>
      <c r="O512" s="148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45" hidden="1">
      <c r="A513" s="72">
        <f t="shared" si="228"/>
        <v>26.680000000000032</v>
      </c>
      <c r="B513" s="41" t="s">
        <v>204</v>
      </c>
      <c r="C513" s="106"/>
      <c r="D513" s="107"/>
      <c r="E513" s="3"/>
      <c r="F513" s="106"/>
      <c r="G513" s="3"/>
      <c r="H513" s="3"/>
      <c r="I513" s="3"/>
      <c r="J513" s="3"/>
      <c r="K513" s="3"/>
      <c r="L513" s="3"/>
      <c r="M513" s="3"/>
      <c r="N513" s="3"/>
      <c r="O513" s="148">
        <v>0.25</v>
      </c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67.5" hidden="1">
      <c r="A514" s="72">
        <f t="shared" si="228"/>
        <v>26.690000000000033</v>
      </c>
      <c r="B514" s="41" t="s">
        <v>205</v>
      </c>
      <c r="C514" s="106"/>
      <c r="D514" s="107"/>
      <c r="E514" s="3"/>
      <c r="F514" s="106"/>
      <c r="G514" s="3"/>
      <c r="H514" s="3"/>
      <c r="I514" s="3"/>
      <c r="J514" s="3"/>
      <c r="K514" s="3"/>
      <c r="L514" s="3"/>
      <c r="M514" s="3"/>
      <c r="N514" s="3"/>
      <c r="O514" s="162">
        <v>0.1</v>
      </c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45" hidden="1">
      <c r="A515" s="36"/>
      <c r="B515" s="37" t="s">
        <v>206</v>
      </c>
      <c r="C515" s="104"/>
      <c r="D515" s="105"/>
      <c r="E515" s="1"/>
      <c r="F515" s="104"/>
      <c r="G515" s="1"/>
      <c r="H515" s="1"/>
      <c r="I515" s="1"/>
      <c r="J515" s="1"/>
      <c r="K515" s="1"/>
      <c r="L515" s="1"/>
      <c r="M515" s="1"/>
      <c r="N515" s="1"/>
      <c r="O515" s="14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45" hidden="1">
      <c r="A516" s="36"/>
      <c r="B516" s="37" t="s">
        <v>305</v>
      </c>
      <c r="C516" s="104"/>
      <c r="D516" s="105"/>
      <c r="E516" s="1"/>
      <c r="F516" s="104"/>
      <c r="G516" s="1"/>
      <c r="H516" s="1"/>
      <c r="I516" s="1"/>
      <c r="J516" s="1"/>
      <c r="K516" s="1"/>
      <c r="L516" s="1"/>
      <c r="M516" s="1"/>
      <c r="N516" s="1"/>
      <c r="O516" s="14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45" hidden="1">
      <c r="A517" s="36"/>
      <c r="B517" s="52" t="s">
        <v>300</v>
      </c>
      <c r="C517" s="104"/>
      <c r="D517" s="105"/>
      <c r="E517" s="13"/>
      <c r="F517" s="104"/>
      <c r="G517" s="13"/>
      <c r="H517" s="13"/>
      <c r="I517" s="13"/>
      <c r="J517" s="13"/>
      <c r="K517" s="13"/>
      <c r="L517" s="13"/>
      <c r="M517" s="13"/>
      <c r="N517" s="13"/>
      <c r="O517" s="147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</row>
    <row r="518" spans="1:29" ht="45" hidden="1">
      <c r="A518" s="36"/>
      <c r="B518" s="52" t="s">
        <v>298</v>
      </c>
      <c r="C518" s="104"/>
      <c r="D518" s="105"/>
      <c r="E518" s="13"/>
      <c r="F518" s="104"/>
      <c r="G518" s="13"/>
      <c r="H518" s="13"/>
      <c r="I518" s="13"/>
      <c r="J518" s="13"/>
      <c r="K518" s="13"/>
      <c r="L518" s="13"/>
      <c r="M518" s="13"/>
      <c r="N518" s="13"/>
      <c r="O518" s="147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</row>
    <row r="519" spans="1:29" ht="67.5" hidden="1">
      <c r="A519" s="36"/>
      <c r="B519" s="52" t="s">
        <v>299</v>
      </c>
      <c r="C519" s="104"/>
      <c r="D519" s="105"/>
      <c r="E519" s="13"/>
      <c r="F519" s="104"/>
      <c r="G519" s="13"/>
      <c r="H519" s="13"/>
      <c r="I519" s="13"/>
      <c r="J519" s="13"/>
      <c r="K519" s="13"/>
      <c r="L519" s="13"/>
      <c r="M519" s="13"/>
      <c r="N519" s="13"/>
      <c r="O519" s="147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</row>
    <row r="520" spans="1:29" ht="45" hidden="1">
      <c r="A520" s="36"/>
      <c r="B520" s="52" t="s">
        <v>207</v>
      </c>
      <c r="C520" s="104"/>
      <c r="D520" s="105"/>
      <c r="E520" s="13"/>
      <c r="F520" s="104"/>
      <c r="G520" s="13"/>
      <c r="H520" s="13"/>
      <c r="I520" s="13"/>
      <c r="J520" s="13"/>
      <c r="K520" s="13"/>
      <c r="L520" s="13"/>
      <c r="M520" s="13"/>
      <c r="N520" s="13"/>
      <c r="O520" s="147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</row>
    <row r="522" spans="1:29">
      <c r="P522" s="195"/>
      <c r="Q522" s="195"/>
    </row>
    <row r="523" spans="1:29">
      <c r="L523" s="195"/>
    </row>
    <row r="524" spans="1:29">
      <c r="Z524" s="499" t="s">
        <v>616</v>
      </c>
      <c r="AA524" s="507">
        <f>Z392+Z404</f>
        <v>22.5</v>
      </c>
      <c r="AB524" s="507">
        <f>AA524/AB407*100</f>
        <v>1.0777973839500707</v>
      </c>
    </row>
    <row r="525" spans="1:29">
      <c r="Z525" s="499" t="s">
        <v>515</v>
      </c>
      <c r="AA525" s="507">
        <f>Z397+Z398+Z399</f>
        <v>38.040000000000006</v>
      </c>
      <c r="AB525" s="507">
        <f>AA525/AB407*100</f>
        <v>1.82219611046492</v>
      </c>
    </row>
    <row r="526" spans="1:29">
      <c r="Z526" s="499" t="s">
        <v>574</v>
      </c>
      <c r="AA526" s="507">
        <f>Z400</f>
        <v>6</v>
      </c>
      <c r="AB526" s="507">
        <f>AA526/AB407*100</f>
        <v>0.28741263572001891</v>
      </c>
    </row>
    <row r="527" spans="1:29">
      <c r="T527">
        <f>1482*0.015</f>
        <v>22.23</v>
      </c>
      <c r="Z527" s="499"/>
      <c r="AA527" s="499"/>
      <c r="AB527" s="507">
        <f>SUM(AB524:AB526)</f>
        <v>3.1874061301350101</v>
      </c>
    </row>
  </sheetData>
  <mergeCells count="24">
    <mergeCell ref="I397:I399"/>
    <mergeCell ref="J397:J399"/>
    <mergeCell ref="C397:C399"/>
    <mergeCell ref="F397:F399"/>
    <mergeCell ref="H397:H399"/>
    <mergeCell ref="E397:E399"/>
    <mergeCell ref="G397:G399"/>
    <mergeCell ref="AC1:AC3"/>
    <mergeCell ref="C2:D2"/>
    <mergeCell ref="E2:H2"/>
    <mergeCell ref="I2:J2"/>
    <mergeCell ref="K2:L2"/>
    <mergeCell ref="M2:N2"/>
    <mergeCell ref="AA2:AB2"/>
    <mergeCell ref="O2:Q2"/>
    <mergeCell ref="R2:S2"/>
    <mergeCell ref="T2:U2"/>
    <mergeCell ref="V2:W2"/>
    <mergeCell ref="X2:Z2"/>
    <mergeCell ref="A1:A3"/>
    <mergeCell ref="B1:B3"/>
    <mergeCell ref="C1:J1"/>
    <mergeCell ref="K1:S1"/>
    <mergeCell ref="T1:AB1"/>
  </mergeCells>
  <conditionalFormatting sqref="O495:O497">
    <cfRule type="cellIs" dxfId="2" priority="1" operator="equal">
      <formula>0</formula>
    </cfRule>
  </conditionalFormatting>
  <pageMargins left="0.59" right="0.15748031496063" top="0.48" bottom="0.15748031496063" header="0.15748031496063" footer="0.196850393700787"/>
  <pageSetup scale="35" orientation="landscape" r:id="rId1"/>
  <headerFooter>
    <oddHeader>&amp;L&amp;"-,Bold"&amp;18Name of State GOA ( North District)&amp;C&amp;"-,Bold"&amp;18Costing Sheets for AWP&amp;"-,Regular" &amp;"-,Bold"2017-18 SSA-RTE&amp;R&amp;"-,Bold"&amp;20(Rs. in lakh)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14"/>
  <sheetViews>
    <sheetView workbookViewId="0">
      <selection activeCell="A5" sqref="A5:F5"/>
    </sheetView>
  </sheetViews>
  <sheetFormatPr defaultRowHeight="15"/>
  <cols>
    <col min="1" max="1" width="13.5703125" customWidth="1"/>
    <col min="2" max="2" width="16.7109375" customWidth="1"/>
    <col min="3" max="3" width="15.5703125" customWidth="1"/>
    <col min="4" max="4" width="14.140625" customWidth="1"/>
    <col min="5" max="5" width="13.28515625" customWidth="1"/>
    <col min="6" max="6" width="13.42578125" customWidth="1"/>
  </cols>
  <sheetData>
    <row r="1" spans="1:6">
      <c r="A1" s="142" t="s">
        <v>600</v>
      </c>
    </row>
    <row r="2" spans="1:6" ht="15.75" thickBot="1"/>
    <row r="3" spans="1:6" ht="24.75" customHeight="1" thickBot="1">
      <c r="A3" s="879" t="s">
        <v>469</v>
      </c>
      <c r="B3" s="879" t="s">
        <v>470</v>
      </c>
      <c r="C3" s="879" t="s">
        <v>471</v>
      </c>
      <c r="D3" s="880" t="s">
        <v>472</v>
      </c>
      <c r="E3" s="881"/>
      <c r="F3" s="882"/>
    </row>
    <row r="4" spans="1:6" ht="44.25" customHeight="1">
      <c r="A4" s="879"/>
      <c r="B4" s="879"/>
      <c r="C4" s="879"/>
      <c r="D4" s="645" t="s">
        <v>473</v>
      </c>
      <c r="E4" s="645" t="s">
        <v>471</v>
      </c>
      <c r="F4" s="645" t="s">
        <v>406</v>
      </c>
    </row>
    <row r="5" spans="1:6" ht="30.75" customHeight="1">
      <c r="A5" s="297">
        <f>'STATE- GOA'!AB407</f>
        <v>3227.8535599999996</v>
      </c>
      <c r="B5" s="297">
        <f>'STATE- GOA'!AB388</f>
        <v>55.0762</v>
      </c>
      <c r="C5" s="297">
        <f>A5-B5</f>
        <v>3172.7773599999996</v>
      </c>
      <c r="D5" s="297">
        <f>B5*60%</f>
        <v>33.045719999999996</v>
      </c>
      <c r="E5" s="297">
        <f>C5*60%</f>
        <v>1903.6664159999996</v>
      </c>
      <c r="F5" s="297">
        <f>D5+E5</f>
        <v>1936.7121359999996</v>
      </c>
    </row>
    <row r="10" spans="1:6" ht="78" customHeight="1"/>
    <row r="214" spans="27:27" ht="15.75">
      <c r="AA214" s="278" t="s">
        <v>400</v>
      </c>
    </row>
  </sheetData>
  <mergeCells count="4">
    <mergeCell ref="A3:A4"/>
    <mergeCell ref="B3:B4"/>
    <mergeCell ref="C3:C4"/>
    <mergeCell ref="D3:F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5">
    <tabColor rgb="FF00B0F0"/>
  </sheetPr>
  <dimension ref="A1:AA430"/>
  <sheetViews>
    <sheetView workbookViewId="0">
      <selection activeCell="C5" sqref="C5:H7"/>
    </sheetView>
  </sheetViews>
  <sheetFormatPr defaultRowHeight="15"/>
  <cols>
    <col min="1" max="1" width="5.7109375" style="299" customWidth="1"/>
    <col min="2" max="2" width="14.28515625" style="299" customWidth="1"/>
    <col min="3" max="3" width="9.85546875" style="299" customWidth="1"/>
    <col min="4" max="4" width="13.28515625" style="299" bestFit="1" customWidth="1"/>
    <col min="5" max="5" width="13" style="299" bestFit="1" customWidth="1"/>
    <col min="6" max="6" width="8.85546875" style="299" customWidth="1"/>
    <col min="7" max="7" width="13" style="299" bestFit="1" customWidth="1"/>
    <col min="8" max="8" width="13.5703125" style="299" customWidth="1"/>
    <col min="9" max="15" width="9.140625" style="299"/>
    <col min="16" max="16" width="13.140625" style="299" customWidth="1"/>
    <col min="17" max="17" width="13" style="299" customWidth="1"/>
    <col min="18" max="16384" width="9.140625" style="299"/>
  </cols>
  <sheetData>
    <row r="1" spans="1:8">
      <c r="A1" s="298"/>
      <c r="B1" s="883" t="s">
        <v>601</v>
      </c>
      <c r="C1" s="883"/>
      <c r="D1" s="883"/>
      <c r="E1" s="883"/>
      <c r="F1" s="883"/>
      <c r="G1" s="883"/>
      <c r="H1" s="883"/>
    </row>
    <row r="2" spans="1:8" ht="15.75" thickBot="1"/>
    <row r="3" spans="1:8">
      <c r="A3" s="884" t="s">
        <v>0</v>
      </c>
      <c r="B3" s="884" t="s">
        <v>474</v>
      </c>
      <c r="C3" s="886" t="s">
        <v>619</v>
      </c>
      <c r="D3" s="887"/>
      <c r="E3" s="888"/>
      <c r="F3" s="886" t="s">
        <v>618</v>
      </c>
      <c r="G3" s="887"/>
      <c r="H3" s="888"/>
    </row>
    <row r="4" spans="1:8" ht="25.5">
      <c r="A4" s="885"/>
      <c r="B4" s="885"/>
      <c r="C4" s="300" t="s">
        <v>475</v>
      </c>
      <c r="D4" s="301" t="s">
        <v>405</v>
      </c>
      <c r="E4" s="302" t="s">
        <v>406</v>
      </c>
      <c r="F4" s="300" t="s">
        <v>475</v>
      </c>
      <c r="G4" s="301" t="s">
        <v>405</v>
      </c>
      <c r="H4" s="302" t="s">
        <v>406</v>
      </c>
    </row>
    <row r="5" spans="1:8">
      <c r="A5" s="303">
        <v>1</v>
      </c>
      <c r="B5" s="304" t="s">
        <v>4</v>
      </c>
      <c r="C5" s="305">
        <f>'STATE- GOA'!L407</f>
        <v>53.069999999999993</v>
      </c>
      <c r="D5" s="306">
        <f>'STATE- GOA'!Q407</f>
        <v>3399.7410499999996</v>
      </c>
      <c r="E5" s="307">
        <f>SUM(C5:D5)</f>
        <v>3452.8110499999998</v>
      </c>
      <c r="F5" s="305">
        <f>'STATE- GOA'!U407</f>
        <v>37.01</v>
      </c>
      <c r="G5" s="306">
        <f>'STATE- GOA'!Z407</f>
        <v>3190.8435599999998</v>
      </c>
      <c r="H5" s="307">
        <f>SUM(F5:G5)</f>
        <v>3227.85356</v>
      </c>
    </row>
    <row r="6" spans="1:8" ht="15.75" thickBot="1">
      <c r="A6" s="303">
        <v>2</v>
      </c>
      <c r="B6" s="304" t="s">
        <v>417</v>
      </c>
      <c r="C6" s="305"/>
      <c r="D6" s="306"/>
      <c r="E6" s="307">
        <f>SUM(C6:D6)</f>
        <v>0</v>
      </c>
      <c r="F6" s="305"/>
      <c r="G6" s="306"/>
      <c r="H6" s="307">
        <f>SUM(F6:G6)</f>
        <v>0</v>
      </c>
    </row>
    <row r="7" spans="1:8" ht="15.75" thickBot="1">
      <c r="A7" s="308"/>
      <c r="B7" s="309" t="s">
        <v>406</v>
      </c>
      <c r="C7" s="310">
        <f>SUM(C5:C6)</f>
        <v>53.069999999999993</v>
      </c>
      <c r="D7" s="310">
        <f>SUM(D5:D6)</f>
        <v>3399.7410499999996</v>
      </c>
      <c r="E7" s="310">
        <f>SUM(E5:E6)</f>
        <v>3452.8110499999998</v>
      </c>
      <c r="F7" s="310">
        <f t="shared" ref="F7:H7" si="0">SUM(F5:F6)</f>
        <v>37.01</v>
      </c>
      <c r="G7" s="310">
        <f t="shared" si="0"/>
        <v>3190.8435599999998</v>
      </c>
      <c r="H7" s="310">
        <f t="shared" si="0"/>
        <v>3227.85356</v>
      </c>
    </row>
    <row r="9" spans="1:8">
      <c r="C9" s="311">
        <f>'STATE- GOA'!L407</f>
        <v>53.069999999999993</v>
      </c>
      <c r="D9" s="311">
        <f>'STATE- GOA'!Q407</f>
        <v>3399.7410499999996</v>
      </c>
      <c r="E9" s="311">
        <f>SUM(C9:D9)</f>
        <v>3452.8110499999998</v>
      </c>
      <c r="F9" s="311">
        <f>'STATE- GOA'!U407</f>
        <v>37.01</v>
      </c>
      <c r="G9" s="311">
        <f>'STATE- GOA'!Z407</f>
        <v>3190.8435599999998</v>
      </c>
      <c r="H9" s="311">
        <f>SUM(F9:G9)</f>
        <v>3227.85356</v>
      </c>
    </row>
    <row r="10" spans="1:8">
      <c r="C10" s="311">
        <f t="shared" ref="C10:G10" si="1">C7-C9</f>
        <v>0</v>
      </c>
      <c r="D10" s="311">
        <f t="shared" si="1"/>
        <v>0</v>
      </c>
      <c r="E10" s="311">
        <f t="shared" si="1"/>
        <v>0</v>
      </c>
      <c r="F10" s="311">
        <f t="shared" si="1"/>
        <v>0</v>
      </c>
      <c r="G10" s="311">
        <f t="shared" si="1"/>
        <v>0</v>
      </c>
      <c r="H10" s="311">
        <f>H7-H9</f>
        <v>0</v>
      </c>
    </row>
    <row r="11" spans="1:8">
      <c r="H11" s="311"/>
    </row>
    <row r="13" spans="1:8" ht="15.75">
      <c r="H13" s="312"/>
    </row>
    <row r="377" spans="27:27" ht="16.5">
      <c r="AA377" s="313" t="s">
        <v>476</v>
      </c>
    </row>
    <row r="430" spans="15:17">
      <c r="O430" s="299">
        <f>SUM(O18+O42+O50+O73+O81+O103+O108+O122+O133+O139+O143+O151+O152+O162+O168+O189+O197+O206+O208+O234+O249+O259+O265+O269+O276+O280+O284+O287+O290+O296+O301+O309+O317+O360+O381+O384+O389+O402+O426)</f>
        <v>0</v>
      </c>
      <c r="P430" s="299">
        <f>SUM(P18+P42+P50+P73+P81+P103+P108+P122+P133+P139+P143+P151+P152+P162+P168+P189+P197+P206+P208+P234+P249+P259+P265+P269+P276+P280+P284+P287+P290+P296+P301+P309+P317+P360+P381+P384+P389+P402+P426)</f>
        <v>0</v>
      </c>
      <c r="Q430" s="299">
        <f>SUM(Q18+Q42+Q50+Q73+Q81+Q103+Q108+Q122+Q133+Q139+Q143+Q151+Q152+Q162+Q168+Q189+Q197+Q206+Q208+Q234+Q249+Q259+Q265+Q269+Q276+Q280+Q284+Q287+Q290+Q296+Q301+Q309+Q317+Q360+Q381+Q384+Q389+Q402+Q426)</f>
        <v>0</v>
      </c>
    </row>
  </sheetData>
  <mergeCells count="5">
    <mergeCell ref="B1:H1"/>
    <mergeCell ref="A3:A4"/>
    <mergeCell ref="B3:B4"/>
    <mergeCell ref="C3:E3"/>
    <mergeCell ref="F3:H3"/>
  </mergeCells>
  <pageMargins left="0.7" right="0.7" top="0.75" bottom="0.75" header="0.3" footer="0.3"/>
  <pageSetup scale="85" orientation="portrait" verticalDpi="0" r:id="rId1"/>
  <rowBreaks count="1" manualBreakCount="1">
    <brk id="7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82"/>
  <sheetViews>
    <sheetView view="pageBreakPreview" zoomScale="70" zoomScaleNormal="85" zoomScaleSheetLayoutView="70" workbookViewId="0">
      <pane xSplit="2" ySplit="7" topLeftCell="C63" activePane="bottomRight" state="frozen"/>
      <selection activeCell="N70" sqref="N70"/>
      <selection pane="topRight" activeCell="N70" sqref="N70"/>
      <selection pane="bottomLeft" activeCell="N70" sqref="N70"/>
      <selection pane="bottomRight" activeCell="N70" sqref="N70"/>
    </sheetView>
  </sheetViews>
  <sheetFormatPr defaultRowHeight="15"/>
  <cols>
    <col min="1" max="1" width="11.5703125" style="29" customWidth="1"/>
    <col min="2" max="2" width="31.7109375" style="29" customWidth="1"/>
    <col min="3" max="3" width="14" style="367" customWidth="1"/>
    <col min="4" max="4" width="14.85546875" style="527" customWidth="1"/>
    <col min="5" max="5" width="15.28515625" style="367" customWidth="1"/>
    <col min="6" max="6" width="15" style="527" customWidth="1"/>
    <col min="7" max="7" width="15.28515625" style="367" customWidth="1"/>
    <col min="8" max="8" width="14.7109375" style="527" customWidth="1"/>
    <col min="9" max="9" width="16.7109375" style="367" customWidth="1"/>
    <col min="10" max="11" width="11.85546875" style="29" customWidth="1"/>
    <col min="12" max="16384" width="9.140625" style="29"/>
  </cols>
  <sheetData>
    <row r="1" spans="1:11" ht="19.5" thickBot="1">
      <c r="A1" s="897" t="s">
        <v>603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</row>
    <row r="2" spans="1:11" ht="18.75" customHeight="1">
      <c r="A2" s="898" t="s">
        <v>401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</row>
    <row r="3" spans="1:11" s="360" customFormat="1" ht="15.75" customHeight="1">
      <c r="A3" s="359" t="s">
        <v>402</v>
      </c>
      <c r="B3" s="359"/>
      <c r="C3" s="296"/>
      <c r="D3" s="900" t="s">
        <v>533</v>
      </c>
      <c r="E3" s="900"/>
      <c r="F3" s="900"/>
      <c r="G3" s="900"/>
      <c r="H3" s="900"/>
      <c r="I3" s="900"/>
      <c r="J3" s="900"/>
      <c r="K3" s="900"/>
    </row>
    <row r="4" spans="1:11" s="517" customFormat="1" ht="48.75" customHeight="1">
      <c r="A4" s="893" t="s">
        <v>0</v>
      </c>
      <c r="B4" s="893" t="s">
        <v>403</v>
      </c>
      <c r="C4" s="287" t="s">
        <v>404</v>
      </c>
      <c r="D4" s="901" t="s">
        <v>534</v>
      </c>
      <c r="E4" s="901"/>
      <c r="F4" s="902" t="s">
        <v>38</v>
      </c>
      <c r="G4" s="903"/>
      <c r="H4" s="901" t="s">
        <v>535</v>
      </c>
      <c r="I4" s="901"/>
      <c r="J4" s="904" t="s">
        <v>536</v>
      </c>
      <c r="K4" s="904"/>
    </row>
    <row r="5" spans="1:11" s="517" customFormat="1" ht="25.5" customHeight="1">
      <c r="A5" s="893"/>
      <c r="B5" s="893"/>
      <c r="C5" s="287"/>
      <c r="D5" s="520" t="s">
        <v>537</v>
      </c>
      <c r="E5" s="518" t="s">
        <v>286</v>
      </c>
      <c r="F5" s="520"/>
      <c r="G5" s="518"/>
      <c r="H5" s="520" t="s">
        <v>537</v>
      </c>
      <c r="I5" s="518" t="s">
        <v>286</v>
      </c>
      <c r="J5" s="519" t="s">
        <v>537</v>
      </c>
      <c r="K5" s="519" t="s">
        <v>286</v>
      </c>
    </row>
    <row r="6" spans="1:11" ht="18.75" customHeight="1">
      <c r="A6" s="895" t="s">
        <v>407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</row>
    <row r="7" spans="1:11" ht="18.75" customHeight="1">
      <c r="A7" s="361"/>
      <c r="B7" s="361"/>
      <c r="C7" s="362"/>
      <c r="D7" s="521"/>
      <c r="E7" s="362"/>
      <c r="F7" s="521"/>
      <c r="G7" s="362"/>
      <c r="H7" s="521"/>
      <c r="I7" s="362"/>
      <c r="J7" s="361"/>
      <c r="K7" s="361"/>
    </row>
    <row r="8" spans="1:11" ht="36" customHeight="1">
      <c r="A8" s="279">
        <v>1</v>
      </c>
      <c r="B8" s="280" t="s">
        <v>408</v>
      </c>
      <c r="C8" s="225"/>
      <c r="D8" s="522"/>
      <c r="E8" s="225"/>
      <c r="F8" s="286">
        <f>D8</f>
        <v>0</v>
      </c>
      <c r="G8" s="220">
        <f>E8+C8</f>
        <v>0</v>
      </c>
      <c r="H8" s="522"/>
      <c r="I8" s="225"/>
      <c r="J8" s="363"/>
      <c r="K8" s="363"/>
    </row>
    <row r="9" spans="1:11" ht="15.75">
      <c r="A9" s="893">
        <v>2</v>
      </c>
      <c r="B9" s="280" t="s">
        <v>410</v>
      </c>
      <c r="C9" s="225"/>
      <c r="D9" s="522"/>
      <c r="E9" s="225"/>
      <c r="F9" s="286"/>
      <c r="G9" s="220"/>
      <c r="H9" s="522"/>
      <c r="I9" s="225"/>
      <c r="J9" s="363"/>
      <c r="K9" s="363"/>
    </row>
    <row r="10" spans="1:11" ht="15.75">
      <c r="A10" s="893"/>
      <c r="B10" s="280" t="s">
        <v>411</v>
      </c>
      <c r="C10" s="225"/>
      <c r="D10" s="522">
        <f>'STATE- GOA'!C197+'STATE- GOA'!C200</f>
        <v>70553</v>
      </c>
      <c r="E10" s="522">
        <f>'STATE- GOA'!D197+'STATE- GOA'!D200</f>
        <v>105.83000000000001</v>
      </c>
      <c r="F10" s="286">
        <f t="shared" ref="F10:F19" si="0">D10</f>
        <v>70553</v>
      </c>
      <c r="G10" s="220">
        <f t="shared" ref="G10:G19" si="1">E10+C10</f>
        <v>105.83000000000001</v>
      </c>
      <c r="H10" s="522">
        <f>'STATE- GOA'!E197+'STATE- GOA'!E200</f>
        <v>70553</v>
      </c>
      <c r="I10" s="522">
        <f>'STATE- GOA'!F197+'STATE- GOA'!F200</f>
        <v>105.833</v>
      </c>
      <c r="J10" s="363">
        <f t="shared" ref="J10" si="2">+H10/D10</f>
        <v>1</v>
      </c>
      <c r="K10" s="363">
        <f t="shared" ref="K10" si="3">+I10/E10</f>
        <v>1.0000283473495226</v>
      </c>
    </row>
    <row r="11" spans="1:11" ht="15.75">
      <c r="A11" s="893"/>
      <c r="B11" s="280" t="s">
        <v>412</v>
      </c>
      <c r="C11" s="225"/>
      <c r="D11" s="522">
        <f>'STATE- GOA'!C203</f>
        <v>67445</v>
      </c>
      <c r="E11" s="522">
        <f>'STATE- GOA'!D203</f>
        <v>168.61</v>
      </c>
      <c r="F11" s="286">
        <f t="shared" si="0"/>
        <v>67445</v>
      </c>
      <c r="G11" s="220">
        <f t="shared" si="1"/>
        <v>168.61</v>
      </c>
      <c r="H11" s="522">
        <f>'STATE- GOA'!E203</f>
        <v>66245</v>
      </c>
      <c r="I11" s="522">
        <f>'STATE- GOA'!F203</f>
        <v>168.61</v>
      </c>
      <c r="J11" s="363">
        <f t="shared" ref="J11:J21" si="4">+H11/D11</f>
        <v>0.98220772481281049</v>
      </c>
      <c r="K11" s="363">
        <f t="shared" ref="K11:K21" si="5">+I11/E11</f>
        <v>1</v>
      </c>
    </row>
    <row r="12" spans="1:11" ht="15.75">
      <c r="A12" s="893"/>
      <c r="B12" s="280" t="s">
        <v>413</v>
      </c>
      <c r="C12" s="225"/>
      <c r="D12" s="522">
        <f>'STATE- GOA'!C205</f>
        <v>3</v>
      </c>
      <c r="E12" s="522">
        <f>'STATE- GOA'!D205</f>
        <v>7.4999999999999997E-3</v>
      </c>
      <c r="F12" s="286">
        <f t="shared" si="0"/>
        <v>3</v>
      </c>
      <c r="G12" s="220">
        <f t="shared" si="1"/>
        <v>7.4999999999999997E-3</v>
      </c>
      <c r="H12" s="522">
        <f>'STATE- GOA'!E205</f>
        <v>3</v>
      </c>
      <c r="I12" s="522">
        <f>'STATE- GOA'!F205</f>
        <v>7.4999999999999997E-3</v>
      </c>
      <c r="J12" s="363">
        <f t="shared" si="4"/>
        <v>1</v>
      </c>
      <c r="K12" s="363">
        <f t="shared" si="5"/>
        <v>1</v>
      </c>
    </row>
    <row r="13" spans="1:11" ht="15.75">
      <c r="A13" s="893"/>
      <c r="B13" s="281" t="s">
        <v>414</v>
      </c>
      <c r="C13" s="225"/>
      <c r="D13" s="522">
        <f>'STATE- GOA'!C198+'STATE- GOA'!C201+'STATE- GOA'!C204</f>
        <v>10</v>
      </c>
      <c r="E13" s="522">
        <f>'STATE- GOA'!D198+'STATE- GOA'!D201+'STATE- GOA'!D204</f>
        <v>2.0999999999999998E-2</v>
      </c>
      <c r="F13" s="286">
        <f t="shared" si="0"/>
        <v>10</v>
      </c>
      <c r="G13" s="220">
        <f t="shared" si="1"/>
        <v>2.0999999999999998E-2</v>
      </c>
      <c r="H13" s="522">
        <f>'STATE- GOA'!E198+'STATE- GOA'!E201+'STATE- GOA'!E204</f>
        <v>9</v>
      </c>
      <c r="I13" s="522">
        <f>'STATE- GOA'!F198+'STATE- GOA'!F201+'STATE- GOA'!F204</f>
        <v>1.95E-2</v>
      </c>
      <c r="J13" s="363">
        <f t="shared" si="4"/>
        <v>0.9</v>
      </c>
      <c r="K13" s="363">
        <f t="shared" si="5"/>
        <v>0.92857142857142871</v>
      </c>
    </row>
    <row r="14" spans="1:11" ht="15.75">
      <c r="A14" s="279">
        <v>3</v>
      </c>
      <c r="B14" s="280" t="s">
        <v>415</v>
      </c>
      <c r="C14" s="225"/>
      <c r="D14" s="522">
        <f>'STATE- GOA'!C218</f>
        <v>19622</v>
      </c>
      <c r="E14" s="225">
        <f>'STATE- GOA'!D218</f>
        <v>65.123999999999995</v>
      </c>
      <c r="F14" s="286">
        <f t="shared" si="0"/>
        <v>19622</v>
      </c>
      <c r="G14" s="220">
        <f t="shared" si="1"/>
        <v>65.123999999999995</v>
      </c>
      <c r="H14" s="522">
        <f>'STATE- GOA'!E218</f>
        <v>18249</v>
      </c>
      <c r="I14" s="225">
        <f>'STATE- GOA'!F218</f>
        <v>60.207000000000001</v>
      </c>
      <c r="J14" s="363">
        <f t="shared" si="4"/>
        <v>0.93002752013046586</v>
      </c>
      <c r="K14" s="363">
        <f t="shared" si="5"/>
        <v>0.92449788096554275</v>
      </c>
    </row>
    <row r="15" spans="1:11" ht="20.25" customHeight="1">
      <c r="A15" s="279">
        <v>4</v>
      </c>
      <c r="B15" s="280" t="s">
        <v>416</v>
      </c>
      <c r="C15" s="225"/>
      <c r="D15" s="522"/>
      <c r="E15" s="225"/>
      <c r="F15" s="286">
        <f t="shared" si="0"/>
        <v>0</v>
      </c>
      <c r="G15" s="220">
        <f t="shared" si="1"/>
        <v>0</v>
      </c>
      <c r="H15" s="522"/>
      <c r="I15" s="225"/>
      <c r="J15" s="363"/>
      <c r="K15" s="363"/>
    </row>
    <row r="16" spans="1:11" ht="18" customHeight="1">
      <c r="A16" s="279">
        <v>5</v>
      </c>
      <c r="B16" s="280" t="s">
        <v>417</v>
      </c>
      <c r="C16" s="225"/>
      <c r="D16" s="522"/>
      <c r="E16" s="225"/>
      <c r="F16" s="286">
        <f t="shared" si="0"/>
        <v>0</v>
      </c>
      <c r="G16" s="220">
        <f t="shared" si="1"/>
        <v>0</v>
      </c>
      <c r="H16" s="522"/>
      <c r="I16" s="225"/>
      <c r="J16" s="363"/>
      <c r="K16" s="363"/>
    </row>
    <row r="17" spans="1:11" ht="21.75" customHeight="1">
      <c r="A17" s="279">
        <v>6</v>
      </c>
      <c r="B17" s="280" t="s">
        <v>418</v>
      </c>
      <c r="C17" s="225"/>
      <c r="D17" s="522">
        <f>'STATE- GOA'!C346</f>
        <v>1367</v>
      </c>
      <c r="E17" s="225">
        <f>'STATE- GOA'!D346</f>
        <v>41.010000000000005</v>
      </c>
      <c r="F17" s="286">
        <f t="shared" si="0"/>
        <v>1367</v>
      </c>
      <c r="G17" s="220">
        <f t="shared" si="1"/>
        <v>41.010000000000005</v>
      </c>
      <c r="H17" s="522">
        <f>'STATE- GOA'!E346</f>
        <v>625</v>
      </c>
      <c r="I17" s="225">
        <f>'STATE- GOA'!F346</f>
        <v>20.509999999999998</v>
      </c>
      <c r="J17" s="363">
        <f t="shared" si="4"/>
        <v>0.45720555961960496</v>
      </c>
      <c r="K17" s="363">
        <f t="shared" si="5"/>
        <v>0.50012192148256507</v>
      </c>
    </row>
    <row r="18" spans="1:11" ht="15.75">
      <c r="A18" s="279">
        <v>7</v>
      </c>
      <c r="B18" s="280" t="s">
        <v>94</v>
      </c>
      <c r="C18" s="225"/>
      <c r="D18" s="522">
        <f>'STATE- GOA'!C333</f>
        <v>1490</v>
      </c>
      <c r="E18" s="225">
        <f>'STATE- GOA'!D333</f>
        <v>83.12</v>
      </c>
      <c r="F18" s="286">
        <f t="shared" si="0"/>
        <v>1490</v>
      </c>
      <c r="G18" s="220">
        <f t="shared" si="1"/>
        <v>83.12</v>
      </c>
      <c r="H18" s="522">
        <f>'STATE- GOA'!E333</f>
        <v>1473</v>
      </c>
      <c r="I18" s="225">
        <f>'STATE- GOA'!F333</f>
        <v>82.27</v>
      </c>
      <c r="J18" s="363">
        <f t="shared" si="4"/>
        <v>0.98859060402684562</v>
      </c>
      <c r="K18" s="363">
        <f t="shared" si="5"/>
        <v>0.98977382098171307</v>
      </c>
    </row>
    <row r="19" spans="1:11" ht="15.75">
      <c r="A19" s="893">
        <v>8</v>
      </c>
      <c r="B19" s="280" t="s">
        <v>422</v>
      </c>
      <c r="C19" s="225"/>
      <c r="D19" s="522"/>
      <c r="E19" s="225">
        <f>'STATE- GOA'!D395+'STATE- GOA'!D404</f>
        <v>134</v>
      </c>
      <c r="F19" s="286">
        <f t="shared" si="0"/>
        <v>0</v>
      </c>
      <c r="G19" s="220">
        <f t="shared" si="1"/>
        <v>134</v>
      </c>
      <c r="H19" s="522"/>
      <c r="I19" s="225">
        <f>'STATE- GOA'!F395+'STATE- GOA'!F404</f>
        <v>134</v>
      </c>
      <c r="J19" s="363"/>
      <c r="K19" s="363">
        <f t="shared" si="5"/>
        <v>1</v>
      </c>
    </row>
    <row r="20" spans="1:11" ht="15.75">
      <c r="A20" s="893"/>
      <c r="B20" s="285" t="s">
        <v>423</v>
      </c>
      <c r="C20" s="513"/>
      <c r="D20" s="523"/>
      <c r="E20" s="512"/>
      <c r="F20" s="528"/>
      <c r="G20" s="364"/>
      <c r="H20" s="528"/>
      <c r="I20" s="364"/>
      <c r="J20" s="363"/>
      <c r="K20" s="363"/>
    </row>
    <row r="21" spans="1:11" ht="15.75">
      <c r="A21" s="894" t="s">
        <v>36</v>
      </c>
      <c r="B21" s="894"/>
      <c r="C21" s="220">
        <f t="shared" ref="C21:I21" si="6">SUM(C8:C20)</f>
        <v>0</v>
      </c>
      <c r="D21" s="286">
        <f t="shared" si="6"/>
        <v>160490</v>
      </c>
      <c r="E21" s="220">
        <f>SUM(E8:E20)</f>
        <v>597.72250000000008</v>
      </c>
      <c r="F21" s="286">
        <f t="shared" si="6"/>
        <v>160490</v>
      </c>
      <c r="G21" s="220">
        <f t="shared" si="6"/>
        <v>597.72250000000008</v>
      </c>
      <c r="H21" s="286">
        <f t="shared" si="6"/>
        <v>157157</v>
      </c>
      <c r="I21" s="220">
        <f t="shared" si="6"/>
        <v>571.45699999999988</v>
      </c>
      <c r="J21" s="363">
        <f t="shared" si="4"/>
        <v>0.97923235092529126</v>
      </c>
      <c r="K21" s="363">
        <f t="shared" si="5"/>
        <v>0.95605736775844941</v>
      </c>
    </row>
    <row r="22" spans="1:11" ht="18.75" customHeight="1">
      <c r="A22" s="895" t="s">
        <v>424</v>
      </c>
      <c r="B22" s="895"/>
      <c r="C22" s="895"/>
      <c r="D22" s="895"/>
      <c r="E22" s="895"/>
      <c r="F22" s="895"/>
      <c r="G22" s="895"/>
      <c r="H22" s="895"/>
      <c r="I22" s="895"/>
      <c r="J22" s="895"/>
      <c r="K22" s="895"/>
    </row>
    <row r="23" spans="1:11" ht="15.75">
      <c r="A23" s="279">
        <v>9</v>
      </c>
      <c r="B23" s="280" t="s">
        <v>425</v>
      </c>
      <c r="C23" s="225"/>
      <c r="D23" s="522"/>
      <c r="E23" s="225"/>
      <c r="F23" s="286">
        <f t="shared" ref="F23" si="7">D23</f>
        <v>0</v>
      </c>
      <c r="G23" s="220">
        <f t="shared" ref="G23" si="8">E23+C23</f>
        <v>0</v>
      </c>
      <c r="H23" s="286"/>
      <c r="I23" s="220"/>
      <c r="J23" s="363"/>
      <c r="K23" s="363"/>
    </row>
    <row r="24" spans="1:11" ht="47.25">
      <c r="A24" s="890">
        <v>10</v>
      </c>
      <c r="B24" s="280" t="s">
        <v>426</v>
      </c>
      <c r="C24" s="225"/>
      <c r="D24" s="522"/>
      <c r="E24" s="225"/>
      <c r="F24" s="286"/>
      <c r="G24" s="220"/>
      <c r="H24" s="286"/>
      <c r="I24" s="220"/>
      <c r="J24" s="363"/>
      <c r="K24" s="363"/>
    </row>
    <row r="25" spans="1:11" ht="15.75">
      <c r="A25" s="891"/>
      <c r="B25" s="280" t="s">
        <v>27</v>
      </c>
      <c r="C25" s="225"/>
      <c r="D25" s="522"/>
      <c r="E25" s="225"/>
      <c r="F25" s="286"/>
      <c r="G25" s="220"/>
      <c r="H25" s="286"/>
      <c r="I25" s="220"/>
      <c r="J25" s="363"/>
      <c r="K25" s="363"/>
    </row>
    <row r="26" spans="1:11" ht="15.75">
      <c r="A26" s="891"/>
      <c r="B26" s="280" t="s">
        <v>427</v>
      </c>
      <c r="C26" s="225"/>
      <c r="D26" s="522"/>
      <c r="E26" s="225"/>
      <c r="F26" s="286">
        <f t="shared" ref="F26" si="9">D26</f>
        <v>0</v>
      </c>
      <c r="G26" s="220">
        <f t="shared" ref="G26" si="10">E26+C26</f>
        <v>0</v>
      </c>
      <c r="H26" s="286"/>
      <c r="I26" s="220"/>
      <c r="J26" s="363"/>
      <c r="K26" s="363"/>
    </row>
    <row r="27" spans="1:11" ht="31.5">
      <c r="A27" s="891"/>
      <c r="B27" s="280" t="s">
        <v>428</v>
      </c>
      <c r="C27" s="225"/>
      <c r="D27" s="522"/>
      <c r="E27" s="225"/>
      <c r="F27" s="286"/>
      <c r="G27" s="220"/>
      <c r="H27" s="286"/>
      <c r="I27" s="220"/>
      <c r="J27" s="363"/>
      <c r="K27" s="363"/>
    </row>
    <row r="28" spans="1:11" ht="15.75">
      <c r="A28" s="891"/>
      <c r="B28" s="280" t="s">
        <v>429</v>
      </c>
      <c r="C28" s="225"/>
      <c r="D28" s="522"/>
      <c r="E28" s="225"/>
      <c r="F28" s="286"/>
      <c r="G28" s="220"/>
      <c r="H28" s="286"/>
      <c r="I28" s="220"/>
      <c r="J28" s="363"/>
      <c r="K28" s="363"/>
    </row>
    <row r="29" spans="1:11" ht="15.75">
      <c r="A29" s="891"/>
      <c r="B29" s="280" t="s">
        <v>430</v>
      </c>
      <c r="C29" s="225"/>
      <c r="D29" s="522"/>
      <c r="E29" s="225"/>
      <c r="F29" s="286"/>
      <c r="G29" s="220"/>
      <c r="H29" s="286"/>
      <c r="I29" s="220"/>
      <c r="J29" s="363"/>
      <c r="K29" s="363"/>
    </row>
    <row r="30" spans="1:11" ht="15.75">
      <c r="A30" s="891"/>
      <c r="B30" s="280" t="s">
        <v>555</v>
      </c>
      <c r="C30" s="225"/>
      <c r="D30" s="522">
        <f>'STATE- GOA'!C165</f>
        <v>408</v>
      </c>
      <c r="E30" s="225">
        <f>'STATE- GOA'!D165</f>
        <v>20.399999999999999</v>
      </c>
      <c r="F30" s="286">
        <f t="shared" ref="F30" si="11">D30</f>
        <v>408</v>
      </c>
      <c r="G30" s="220">
        <f t="shared" ref="G30" si="12">E30+C30</f>
        <v>20.399999999999999</v>
      </c>
      <c r="H30" s="522">
        <f>'STATE- GOA'!E165</f>
        <v>210</v>
      </c>
      <c r="I30" s="225">
        <f>'STATE- GOA'!F165</f>
        <v>10.19</v>
      </c>
      <c r="J30" s="363">
        <f t="shared" ref="J30:J54" si="13">+H30/D30</f>
        <v>0.51470588235294112</v>
      </c>
      <c r="K30" s="363">
        <f t="shared" ref="K30:K54" si="14">+I30/E30</f>
        <v>0.49950980392156863</v>
      </c>
    </row>
    <row r="31" spans="1:11" ht="31.5">
      <c r="A31" s="891"/>
      <c r="B31" s="280" t="s">
        <v>431</v>
      </c>
      <c r="C31" s="225"/>
      <c r="D31" s="522"/>
      <c r="E31" s="225"/>
      <c r="F31" s="286"/>
      <c r="G31" s="220"/>
      <c r="H31" s="522"/>
      <c r="I31" s="225"/>
      <c r="J31" s="363"/>
      <c r="K31" s="363"/>
    </row>
    <row r="32" spans="1:11" ht="15.75">
      <c r="A32" s="891"/>
      <c r="B32" s="280" t="s">
        <v>432</v>
      </c>
      <c r="C32" s="225"/>
      <c r="D32" s="522">
        <f>'STATE- GOA'!C171</f>
        <v>212</v>
      </c>
      <c r="E32" s="225">
        <f>'STATE- GOA'!D171</f>
        <v>10.6</v>
      </c>
      <c r="F32" s="570">
        <f t="shared" ref="F32" si="15">D32</f>
        <v>212</v>
      </c>
      <c r="G32" s="220">
        <f t="shared" ref="G32" si="16">E32+C32</f>
        <v>10.6</v>
      </c>
      <c r="H32" s="522">
        <f>'STATE- GOA'!E171</f>
        <v>66</v>
      </c>
      <c r="I32" s="225">
        <f>'STATE- GOA'!F171</f>
        <v>3.2199999999999998</v>
      </c>
      <c r="J32" s="363">
        <f t="shared" si="13"/>
        <v>0.31132075471698112</v>
      </c>
      <c r="K32" s="363">
        <f t="shared" si="14"/>
        <v>0.30377358490566037</v>
      </c>
    </row>
    <row r="33" spans="1:11" ht="15.75">
      <c r="A33" s="891"/>
      <c r="B33" s="281" t="s">
        <v>35</v>
      </c>
      <c r="C33" s="225"/>
      <c r="D33" s="522"/>
      <c r="E33" s="225"/>
      <c r="F33" s="286"/>
      <c r="G33" s="220"/>
      <c r="H33" s="522"/>
      <c r="I33" s="225"/>
      <c r="J33" s="363"/>
      <c r="K33" s="363"/>
    </row>
    <row r="34" spans="1:11" ht="15.75">
      <c r="A34" s="891"/>
      <c r="B34" s="281" t="s">
        <v>556</v>
      </c>
      <c r="C34" s="225"/>
      <c r="D34" s="522">
        <f>'STATE- GOA'!C177</f>
        <v>53</v>
      </c>
      <c r="E34" s="225">
        <f>'STATE- GOA'!D177</f>
        <v>2.65</v>
      </c>
      <c r="F34" s="286">
        <f t="shared" ref="F34" si="17">D34</f>
        <v>53</v>
      </c>
      <c r="G34" s="220">
        <f t="shared" ref="G34" si="18">E34+C34</f>
        <v>2.65</v>
      </c>
      <c r="H34" s="522">
        <f>'STATE- GOA'!E177</f>
        <v>52</v>
      </c>
      <c r="I34" s="225">
        <f>'STATE- GOA'!F177</f>
        <v>2.38</v>
      </c>
      <c r="J34" s="363">
        <f t="shared" si="13"/>
        <v>0.98113207547169812</v>
      </c>
      <c r="K34" s="363">
        <f t="shared" si="14"/>
        <v>0.89811320754716983</v>
      </c>
    </row>
    <row r="35" spans="1:11" ht="15.75">
      <c r="A35" s="891"/>
      <c r="B35" s="281" t="s">
        <v>37</v>
      </c>
      <c r="C35" s="225"/>
      <c r="D35" s="522"/>
      <c r="E35" s="225"/>
      <c r="F35" s="286"/>
      <c r="G35" s="220"/>
      <c r="H35" s="522"/>
      <c r="I35" s="225"/>
      <c r="J35" s="363"/>
      <c r="K35" s="363"/>
    </row>
    <row r="36" spans="1:11" ht="31.5">
      <c r="A36" s="891"/>
      <c r="B36" s="281" t="s">
        <v>433</v>
      </c>
      <c r="C36" s="225"/>
      <c r="D36" s="522"/>
      <c r="E36" s="225"/>
      <c r="F36" s="286">
        <f t="shared" ref="F36" si="19">D36</f>
        <v>0</v>
      </c>
      <c r="G36" s="220">
        <f t="shared" ref="G36" si="20">E36+C36</f>
        <v>0</v>
      </c>
      <c r="H36" s="522"/>
      <c r="I36" s="225"/>
      <c r="J36" s="363"/>
      <c r="K36" s="363"/>
    </row>
    <row r="37" spans="1:11" ht="31.5">
      <c r="A37" s="891"/>
      <c r="B37" s="281" t="s">
        <v>434</v>
      </c>
      <c r="C37" s="225"/>
      <c r="D37" s="522"/>
      <c r="E37" s="225"/>
      <c r="F37" s="286"/>
      <c r="G37" s="220"/>
      <c r="H37" s="522"/>
      <c r="I37" s="225"/>
      <c r="J37" s="363"/>
      <c r="K37" s="363"/>
    </row>
    <row r="38" spans="1:11" ht="32.25" customHeight="1">
      <c r="A38" s="892"/>
      <c r="B38" s="288" t="s">
        <v>435</v>
      </c>
      <c r="C38" s="514"/>
      <c r="D38" s="524"/>
      <c r="E38" s="514"/>
      <c r="F38" s="529"/>
      <c r="G38" s="282"/>
      <c r="H38" s="524"/>
      <c r="I38" s="514"/>
      <c r="J38" s="363"/>
      <c r="K38" s="363"/>
    </row>
    <row r="39" spans="1:11" ht="15.75">
      <c r="A39" s="279">
        <v>11</v>
      </c>
      <c r="B39" s="280" t="s">
        <v>436</v>
      </c>
      <c r="C39" s="225"/>
      <c r="D39" s="522">
        <f>'STATE- GOA'!C290</f>
        <v>2982</v>
      </c>
      <c r="E39" s="225">
        <f>'STATE- GOA'!D290</f>
        <v>39.414000000000001</v>
      </c>
      <c r="F39" s="286">
        <f t="shared" ref="F39" si="21">D39</f>
        <v>2982</v>
      </c>
      <c r="G39" s="220">
        <f t="shared" ref="G39" si="22">E39+C39</f>
        <v>39.414000000000001</v>
      </c>
      <c r="H39" s="522">
        <f>'STATE- GOA'!E290</f>
        <v>1609</v>
      </c>
      <c r="I39" s="225">
        <f>'STATE- GOA'!F290</f>
        <v>20.069999999999997</v>
      </c>
      <c r="J39" s="363">
        <f t="shared" si="13"/>
        <v>0.53957075788061704</v>
      </c>
      <c r="K39" s="363">
        <f t="shared" si="14"/>
        <v>0.50920992540721566</v>
      </c>
    </row>
    <row r="40" spans="1:11" ht="31.5">
      <c r="A40" s="893">
        <v>12</v>
      </c>
      <c r="B40" s="280" t="s">
        <v>437</v>
      </c>
      <c r="C40" s="225"/>
      <c r="D40" s="522"/>
      <c r="E40" s="225"/>
      <c r="F40" s="286"/>
      <c r="G40" s="220"/>
      <c r="H40" s="522"/>
      <c r="I40" s="225"/>
      <c r="J40" s="363"/>
      <c r="K40" s="363"/>
    </row>
    <row r="41" spans="1:11" ht="15.75">
      <c r="A41" s="893"/>
      <c r="B41" s="281" t="s">
        <v>438</v>
      </c>
      <c r="C41" s="225"/>
      <c r="D41" s="522">
        <f>'STATE- GOA'!C304</f>
        <v>12</v>
      </c>
      <c r="E41" s="225">
        <f>'STATE- GOA'!D304</f>
        <v>336.52500000000003</v>
      </c>
      <c r="F41" s="286">
        <f t="shared" ref="F41:F44" si="23">D41</f>
        <v>12</v>
      </c>
      <c r="G41" s="220">
        <f t="shared" ref="G41:G44" si="24">E41+C41</f>
        <v>336.52500000000003</v>
      </c>
      <c r="H41" s="522">
        <f>'STATE- GOA'!E304</f>
        <v>12</v>
      </c>
      <c r="I41" s="225">
        <f>'STATE- GOA'!F304</f>
        <v>298.19999999999993</v>
      </c>
      <c r="J41" s="363">
        <f t="shared" si="13"/>
        <v>1</v>
      </c>
      <c r="K41" s="363">
        <f t="shared" si="14"/>
        <v>0.88611544461778446</v>
      </c>
    </row>
    <row r="42" spans="1:11" ht="15.75">
      <c r="A42" s="893"/>
      <c r="B42" s="281" t="s">
        <v>439</v>
      </c>
      <c r="C42" s="225"/>
      <c r="D42" s="522">
        <f>'STATE- GOA'!C313</f>
        <v>105</v>
      </c>
      <c r="E42" s="225">
        <f>'STATE- GOA'!D313</f>
        <v>294</v>
      </c>
      <c r="F42" s="286">
        <f t="shared" si="23"/>
        <v>105</v>
      </c>
      <c r="G42" s="220">
        <f t="shared" si="24"/>
        <v>294</v>
      </c>
      <c r="H42" s="522">
        <f>'STATE- GOA'!E313</f>
        <v>105</v>
      </c>
      <c r="I42" s="225">
        <f>'STATE- GOA'!F313</f>
        <v>228.72</v>
      </c>
      <c r="J42" s="363">
        <f t="shared" si="13"/>
        <v>1</v>
      </c>
      <c r="K42" s="363">
        <f t="shared" si="14"/>
        <v>0.77795918367346939</v>
      </c>
    </row>
    <row r="43" spans="1:11" ht="31.5">
      <c r="A43" s="279">
        <v>13</v>
      </c>
      <c r="B43" s="280" t="s">
        <v>440</v>
      </c>
      <c r="C43" s="225"/>
      <c r="D43" s="522"/>
      <c r="E43" s="225">
        <f>'STATE- GOA'!D397+'STATE- GOA'!D398+'STATE- GOA'!D399</f>
        <v>29.020000000000003</v>
      </c>
      <c r="F43" s="286">
        <f t="shared" si="23"/>
        <v>0</v>
      </c>
      <c r="G43" s="220">
        <f t="shared" si="24"/>
        <v>29.020000000000003</v>
      </c>
      <c r="H43" s="522"/>
      <c r="I43" s="225">
        <v>9.76</v>
      </c>
      <c r="J43" s="363"/>
      <c r="K43" s="363">
        <f t="shared" si="14"/>
        <v>0.33631977946243963</v>
      </c>
    </row>
    <row r="44" spans="1:11" ht="15.75">
      <c r="A44" s="893">
        <v>14</v>
      </c>
      <c r="B44" s="280" t="s">
        <v>441</v>
      </c>
      <c r="C44" s="225"/>
      <c r="D44" s="531">
        <f>'STATE- GOA'!C318</f>
        <v>2</v>
      </c>
      <c r="E44" s="225">
        <f>'STATE- GOA'!D318</f>
        <v>50</v>
      </c>
      <c r="F44" s="286">
        <f t="shared" si="23"/>
        <v>2</v>
      </c>
      <c r="G44" s="220">
        <f t="shared" si="24"/>
        <v>50</v>
      </c>
      <c r="H44" s="531">
        <f>'STATE- GOA'!E318</f>
        <v>0</v>
      </c>
      <c r="I44" s="225"/>
      <c r="J44" s="363">
        <f t="shared" si="13"/>
        <v>0</v>
      </c>
      <c r="K44" s="363">
        <f t="shared" si="14"/>
        <v>0</v>
      </c>
    </row>
    <row r="45" spans="1:11" ht="31.5">
      <c r="A45" s="893"/>
      <c r="B45" s="280" t="s">
        <v>442</v>
      </c>
      <c r="C45" s="225"/>
      <c r="D45" s="525"/>
      <c r="E45" s="515"/>
      <c r="F45" s="530"/>
      <c r="G45" s="365"/>
      <c r="H45" s="525"/>
      <c r="I45" s="515"/>
      <c r="J45" s="363"/>
      <c r="K45" s="363"/>
    </row>
    <row r="46" spans="1:11" ht="15.75">
      <c r="A46" s="279">
        <v>15</v>
      </c>
      <c r="B46" s="280" t="s">
        <v>443</v>
      </c>
      <c r="C46" s="225"/>
      <c r="D46" s="522"/>
      <c r="E46" s="225"/>
      <c r="F46" s="286"/>
      <c r="G46" s="220"/>
      <c r="H46" s="522"/>
      <c r="I46" s="225"/>
      <c r="J46" s="363"/>
      <c r="K46" s="363"/>
    </row>
    <row r="47" spans="1:11" ht="15.75">
      <c r="A47" s="279">
        <f>A46+1</f>
        <v>16</v>
      </c>
      <c r="B47" s="280" t="s">
        <v>444</v>
      </c>
      <c r="C47" s="225"/>
      <c r="D47" s="522">
        <f>'STATE- GOA'!C329</f>
        <v>5753</v>
      </c>
      <c r="E47" s="225">
        <f>'STATE- GOA'!D329</f>
        <v>28.76</v>
      </c>
      <c r="F47" s="286">
        <f t="shared" ref="F47" si="25">D47</f>
        <v>5753</v>
      </c>
      <c r="G47" s="220">
        <f t="shared" ref="G47" si="26">E47+C47</f>
        <v>28.76</v>
      </c>
      <c r="H47" s="522">
        <f>'STATE- GOA'!E329</f>
        <v>5753</v>
      </c>
      <c r="I47" s="225">
        <f>'STATE- GOA'!F329</f>
        <v>28.76</v>
      </c>
      <c r="J47" s="363">
        <f t="shared" si="13"/>
        <v>1</v>
      </c>
      <c r="K47" s="363">
        <f t="shared" si="14"/>
        <v>1</v>
      </c>
    </row>
    <row r="48" spans="1:11" ht="15.75">
      <c r="A48" s="279">
        <f t="shared" ref="A48:A53" si="27">A47+1</f>
        <v>17</v>
      </c>
      <c r="B48" s="280" t="s">
        <v>445</v>
      </c>
      <c r="C48" s="225"/>
      <c r="D48" s="522"/>
      <c r="E48" s="225"/>
      <c r="F48" s="286"/>
      <c r="G48" s="220"/>
      <c r="H48" s="522"/>
      <c r="I48" s="225"/>
      <c r="J48" s="363"/>
      <c r="K48" s="363"/>
    </row>
    <row r="49" spans="1:11" ht="15.75">
      <c r="A49" s="279">
        <f t="shared" si="27"/>
        <v>18</v>
      </c>
      <c r="B49" s="280" t="s">
        <v>146</v>
      </c>
      <c r="C49" s="225"/>
      <c r="D49" s="522"/>
      <c r="E49" s="225">
        <f>'STATE- GOA'!D405</f>
        <v>22.35</v>
      </c>
      <c r="F49" s="286">
        <f t="shared" ref="F49:F50" si="28">D49</f>
        <v>0</v>
      </c>
      <c r="G49" s="220">
        <f t="shared" ref="G49:G50" si="29">E49+C49</f>
        <v>22.35</v>
      </c>
      <c r="H49" s="522"/>
      <c r="I49" s="225">
        <f>'STATE- GOA'!F405</f>
        <v>8.16</v>
      </c>
      <c r="J49" s="363"/>
      <c r="K49" s="363">
        <f t="shared" si="14"/>
        <v>0.36510067114093958</v>
      </c>
    </row>
    <row r="50" spans="1:11" ht="15.75">
      <c r="A50" s="893">
        <f>A49+1</f>
        <v>19</v>
      </c>
      <c r="B50" s="280" t="s">
        <v>446</v>
      </c>
      <c r="C50" s="225"/>
      <c r="D50" s="522"/>
      <c r="E50" s="225">
        <f>'STATE- GOA'!D352</f>
        <v>100</v>
      </c>
      <c r="F50" s="286">
        <f t="shared" si="28"/>
        <v>0</v>
      </c>
      <c r="G50" s="220">
        <f t="shared" si="29"/>
        <v>100</v>
      </c>
      <c r="H50" s="522"/>
      <c r="I50" s="225">
        <f>'STATE- GOA'!F352</f>
        <v>25.04</v>
      </c>
      <c r="J50" s="363"/>
      <c r="K50" s="363">
        <f t="shared" si="14"/>
        <v>0.25040000000000001</v>
      </c>
    </row>
    <row r="51" spans="1:11" ht="31.5">
      <c r="A51" s="893"/>
      <c r="B51" s="280" t="s">
        <v>447</v>
      </c>
      <c r="C51" s="225"/>
      <c r="D51" s="526"/>
      <c r="E51" s="516"/>
      <c r="F51" s="292"/>
      <c r="G51" s="293"/>
      <c r="H51" s="526"/>
      <c r="I51" s="516"/>
      <c r="J51" s="363"/>
      <c r="K51" s="363"/>
    </row>
    <row r="52" spans="1:11" ht="31.5">
      <c r="A52" s="279">
        <f>A50+1</f>
        <v>20</v>
      </c>
      <c r="B52" s="280" t="s">
        <v>448</v>
      </c>
      <c r="C52" s="225"/>
      <c r="D52" s="522"/>
      <c r="E52" s="225">
        <f>'STATE- GOA'!D400</f>
        <v>12</v>
      </c>
      <c r="F52" s="286">
        <f t="shared" ref="F52:F53" si="30">D52</f>
        <v>0</v>
      </c>
      <c r="G52" s="220">
        <f t="shared" ref="G52:G53" si="31">E52+C52</f>
        <v>12</v>
      </c>
      <c r="H52" s="522"/>
      <c r="I52" s="225">
        <f>'STATE- GOA'!F400</f>
        <v>5.34</v>
      </c>
      <c r="J52" s="363"/>
      <c r="K52" s="363">
        <f t="shared" si="14"/>
        <v>0.44500000000000001</v>
      </c>
    </row>
    <row r="53" spans="1:11" ht="15.75">
      <c r="A53" s="279">
        <f t="shared" si="27"/>
        <v>21</v>
      </c>
      <c r="B53" s="280" t="s">
        <v>449</v>
      </c>
      <c r="C53" s="225"/>
      <c r="D53" s="522">
        <f>'STATE- GOA'!C356</f>
        <v>5526</v>
      </c>
      <c r="E53" s="225">
        <f>'STATE- GOA'!D356</f>
        <v>16.580000000000002</v>
      </c>
      <c r="F53" s="286">
        <f t="shared" si="30"/>
        <v>5526</v>
      </c>
      <c r="G53" s="220">
        <f t="shared" si="31"/>
        <v>16.580000000000002</v>
      </c>
      <c r="H53" s="522">
        <f>'STATE- GOA'!E356</f>
        <v>4351</v>
      </c>
      <c r="I53" s="225">
        <f>'STATE- GOA'!F356</f>
        <v>8.3209999999999997</v>
      </c>
      <c r="J53" s="363">
        <f t="shared" si="13"/>
        <v>0.7873688020267825</v>
      </c>
      <c r="K53" s="363">
        <f t="shared" si="14"/>
        <v>0.50186972255729789</v>
      </c>
    </row>
    <row r="54" spans="1:11" s="229" customFormat="1" ht="15.75">
      <c r="A54" s="894" t="s">
        <v>38</v>
      </c>
      <c r="B54" s="894"/>
      <c r="C54" s="293">
        <f t="shared" ref="C54:G54" si="32">SUM(C23:C53)</f>
        <v>0</v>
      </c>
      <c r="D54" s="292">
        <f t="shared" si="32"/>
        <v>15053</v>
      </c>
      <c r="E54" s="293">
        <f t="shared" si="32"/>
        <v>962.29900000000009</v>
      </c>
      <c r="F54" s="292">
        <f t="shared" si="32"/>
        <v>15053</v>
      </c>
      <c r="G54" s="293">
        <f t="shared" si="32"/>
        <v>962.29900000000009</v>
      </c>
      <c r="H54" s="292">
        <f t="shared" ref="H54:I54" si="33">SUM(H23:H53)</f>
        <v>12158</v>
      </c>
      <c r="I54" s="293">
        <f t="shared" si="33"/>
        <v>648.16099999999994</v>
      </c>
      <c r="J54" s="363">
        <f t="shared" si="13"/>
        <v>0.80767953231913903</v>
      </c>
      <c r="K54" s="363">
        <f t="shared" si="14"/>
        <v>0.67355468518620498</v>
      </c>
    </row>
    <row r="55" spans="1:11" ht="18.75" customHeight="1">
      <c r="A55" s="895" t="s">
        <v>450</v>
      </c>
      <c r="B55" s="895"/>
      <c r="C55" s="895"/>
      <c r="D55" s="895"/>
      <c r="E55" s="895"/>
      <c r="F55" s="895"/>
      <c r="G55" s="895"/>
      <c r="H55" s="895"/>
      <c r="I55" s="895"/>
      <c r="J55" s="895"/>
      <c r="K55" s="895"/>
    </row>
    <row r="56" spans="1:11" ht="36.75" customHeight="1">
      <c r="A56" s="279">
        <v>22</v>
      </c>
      <c r="B56" s="280" t="s">
        <v>451</v>
      </c>
      <c r="C56" s="225"/>
      <c r="D56" s="522">
        <f>'STATE- GOA'!C266</f>
        <v>254</v>
      </c>
      <c r="E56" s="225">
        <f>'STATE- GOA'!D266</f>
        <v>1237.171</v>
      </c>
      <c r="F56" s="286">
        <f t="shared" ref="F56:F73" si="34">D56</f>
        <v>254</v>
      </c>
      <c r="G56" s="220">
        <f t="shared" ref="G56:G73" si="35">E56+C56</f>
        <v>1237.171</v>
      </c>
      <c r="H56" s="522">
        <f>'STATE- GOA'!E266</f>
        <v>254</v>
      </c>
      <c r="I56" s="225">
        <f>'STATE- GOA'!F266</f>
        <v>1214.6200000000001</v>
      </c>
      <c r="J56" s="363">
        <f t="shared" ref="J56:J69" si="36">+H56/D56</f>
        <v>1</v>
      </c>
      <c r="K56" s="363">
        <f t="shared" ref="K56:K69" si="37">+I56/E56</f>
        <v>0.98177212365954269</v>
      </c>
    </row>
    <row r="57" spans="1:11" ht="28.5" customHeight="1">
      <c r="A57" s="279">
        <f>A56+1</f>
        <v>23</v>
      </c>
      <c r="B57" s="281" t="s">
        <v>452</v>
      </c>
      <c r="C57" s="225"/>
      <c r="D57" s="522"/>
      <c r="E57" s="225"/>
      <c r="F57" s="286">
        <f t="shared" si="34"/>
        <v>0</v>
      </c>
      <c r="G57" s="220">
        <f t="shared" si="35"/>
        <v>0</v>
      </c>
      <c r="H57" s="522"/>
      <c r="I57" s="225"/>
      <c r="J57" s="363"/>
      <c r="K57" s="363"/>
    </row>
    <row r="58" spans="1:11" ht="36" customHeight="1">
      <c r="A58" s="279">
        <f t="shared" ref="A58:A76" si="38">A57+1</f>
        <v>24</v>
      </c>
      <c r="B58" s="281" t="s">
        <v>453</v>
      </c>
      <c r="C58" s="225"/>
      <c r="D58" s="522"/>
      <c r="E58" s="225"/>
      <c r="F58" s="286">
        <f t="shared" si="34"/>
        <v>0</v>
      </c>
      <c r="G58" s="220">
        <f t="shared" si="35"/>
        <v>0</v>
      </c>
      <c r="H58" s="522"/>
      <c r="I58" s="225"/>
      <c r="J58" s="363"/>
      <c r="K58" s="363"/>
    </row>
    <row r="59" spans="1:11" ht="18" customHeight="1">
      <c r="A59" s="279">
        <f t="shared" si="38"/>
        <v>25</v>
      </c>
      <c r="B59" s="281" t="s">
        <v>454</v>
      </c>
      <c r="C59" s="225"/>
      <c r="D59" s="522"/>
      <c r="E59" s="225"/>
      <c r="F59" s="286">
        <f t="shared" si="34"/>
        <v>0</v>
      </c>
      <c r="G59" s="220">
        <f t="shared" si="35"/>
        <v>0</v>
      </c>
      <c r="H59" s="522"/>
      <c r="I59" s="225"/>
      <c r="J59" s="363"/>
      <c r="K59" s="363"/>
    </row>
    <row r="60" spans="1:11" ht="18" customHeight="1">
      <c r="A60" s="279">
        <f t="shared" si="38"/>
        <v>26</v>
      </c>
      <c r="B60" s="281" t="s">
        <v>455</v>
      </c>
      <c r="C60" s="225"/>
      <c r="D60" s="522"/>
      <c r="E60" s="225"/>
      <c r="F60" s="286">
        <f t="shared" si="34"/>
        <v>0</v>
      </c>
      <c r="G60" s="220">
        <f t="shared" si="35"/>
        <v>0</v>
      </c>
      <c r="H60" s="522"/>
      <c r="I60" s="225"/>
      <c r="J60" s="363"/>
      <c r="K60" s="363"/>
    </row>
    <row r="61" spans="1:11" ht="21" customHeight="1">
      <c r="A61" s="279">
        <f t="shared" si="38"/>
        <v>27</v>
      </c>
      <c r="B61" s="281" t="s">
        <v>456</v>
      </c>
      <c r="C61" s="225"/>
      <c r="D61" s="522"/>
      <c r="E61" s="225"/>
      <c r="F61" s="286">
        <f t="shared" si="34"/>
        <v>0</v>
      </c>
      <c r="G61" s="220">
        <f t="shared" si="35"/>
        <v>0</v>
      </c>
      <c r="H61" s="522"/>
      <c r="I61" s="225"/>
      <c r="J61" s="363"/>
      <c r="K61" s="363"/>
    </row>
    <row r="62" spans="1:11" ht="15.75">
      <c r="A62" s="279">
        <f t="shared" si="38"/>
        <v>28</v>
      </c>
      <c r="B62" s="281" t="s">
        <v>457</v>
      </c>
      <c r="C62" s="225"/>
      <c r="D62" s="522"/>
      <c r="E62" s="225"/>
      <c r="F62" s="286">
        <f t="shared" si="34"/>
        <v>0</v>
      </c>
      <c r="G62" s="220">
        <f t="shared" si="35"/>
        <v>0</v>
      </c>
      <c r="H62" s="522"/>
      <c r="I62" s="225"/>
      <c r="J62" s="363"/>
      <c r="K62" s="363"/>
    </row>
    <row r="63" spans="1:11" ht="15.75">
      <c r="A63" s="279">
        <v>29</v>
      </c>
      <c r="B63" s="281" t="s">
        <v>565</v>
      </c>
      <c r="C63" s="225"/>
      <c r="D63" s="522">
        <f>'STATE- GOA'!C379</f>
        <v>7402</v>
      </c>
      <c r="E63" s="225">
        <f>'STATE- GOA'!D379</f>
        <v>37.01</v>
      </c>
      <c r="F63" s="570">
        <f t="shared" ref="F63" si="39">D63</f>
        <v>7402</v>
      </c>
      <c r="G63" s="220">
        <f t="shared" ref="G63" si="40">E63+C63</f>
        <v>37.01</v>
      </c>
      <c r="H63" s="522"/>
      <c r="I63" s="225"/>
      <c r="J63" s="363">
        <f t="shared" si="36"/>
        <v>0</v>
      </c>
      <c r="K63" s="363">
        <f t="shared" si="37"/>
        <v>0</v>
      </c>
    </row>
    <row r="64" spans="1:11" ht="20.25" customHeight="1">
      <c r="A64" s="279">
        <v>30</v>
      </c>
      <c r="B64" s="281" t="s">
        <v>458</v>
      </c>
      <c r="C64" s="225"/>
      <c r="D64" s="522"/>
      <c r="E64" s="225"/>
      <c r="F64" s="286">
        <f t="shared" si="34"/>
        <v>0</v>
      </c>
      <c r="G64" s="220">
        <f t="shared" si="35"/>
        <v>0</v>
      </c>
      <c r="H64" s="522"/>
      <c r="I64" s="225"/>
      <c r="J64" s="363"/>
      <c r="K64" s="363"/>
    </row>
    <row r="65" spans="1:11" ht="15.75">
      <c r="A65" s="893">
        <f t="shared" si="38"/>
        <v>31</v>
      </c>
      <c r="B65" s="281" t="s">
        <v>459</v>
      </c>
      <c r="C65" s="225"/>
      <c r="D65" s="522"/>
      <c r="E65" s="225"/>
      <c r="F65" s="286">
        <f t="shared" si="34"/>
        <v>0</v>
      </c>
      <c r="G65" s="220">
        <f t="shared" si="35"/>
        <v>0</v>
      </c>
      <c r="H65" s="522"/>
      <c r="I65" s="225"/>
      <c r="J65" s="363"/>
      <c r="K65" s="363"/>
    </row>
    <row r="66" spans="1:11" ht="15.75">
      <c r="A66" s="893"/>
      <c r="B66" s="281" t="s">
        <v>460</v>
      </c>
      <c r="C66" s="225"/>
      <c r="D66" s="522"/>
      <c r="E66" s="225"/>
      <c r="F66" s="286">
        <f t="shared" si="34"/>
        <v>0</v>
      </c>
      <c r="G66" s="220">
        <f t="shared" si="35"/>
        <v>0</v>
      </c>
      <c r="H66" s="522"/>
      <c r="I66" s="225"/>
      <c r="J66" s="363"/>
      <c r="K66" s="363"/>
    </row>
    <row r="67" spans="1:11" ht="15.75">
      <c r="A67" s="893"/>
      <c r="B67" s="281" t="s">
        <v>461</v>
      </c>
      <c r="C67" s="225"/>
      <c r="D67" s="522"/>
      <c r="E67" s="225"/>
      <c r="F67" s="286">
        <f t="shared" si="34"/>
        <v>0</v>
      </c>
      <c r="G67" s="220">
        <f t="shared" si="35"/>
        <v>0</v>
      </c>
      <c r="H67" s="522"/>
      <c r="I67" s="225"/>
      <c r="J67" s="363"/>
      <c r="K67" s="363"/>
    </row>
    <row r="68" spans="1:11" ht="15.75">
      <c r="A68" s="279">
        <v>32</v>
      </c>
      <c r="B68" s="281" t="s">
        <v>421</v>
      </c>
      <c r="C68" s="225"/>
      <c r="D68" s="522">
        <f>'STATE- GOA'!C380</f>
        <v>10</v>
      </c>
      <c r="E68" s="225">
        <f>'STATE- GOA'!D380</f>
        <v>16.059999999999999</v>
      </c>
      <c r="F68" s="286">
        <f>D68</f>
        <v>10</v>
      </c>
      <c r="G68" s="220">
        <f>E68+C68</f>
        <v>16.059999999999999</v>
      </c>
      <c r="H68" s="522"/>
      <c r="I68" s="225"/>
      <c r="J68" s="363">
        <f t="shared" si="36"/>
        <v>0</v>
      </c>
      <c r="K68" s="363">
        <f t="shared" si="37"/>
        <v>0</v>
      </c>
    </row>
    <row r="69" spans="1:11" ht="15.75">
      <c r="A69" s="893">
        <v>33</v>
      </c>
      <c r="B69" s="280" t="s">
        <v>419</v>
      </c>
      <c r="C69" s="225"/>
      <c r="D69" s="522">
        <f>'STATE- GOA'!C342</f>
        <v>877</v>
      </c>
      <c r="E69" s="225">
        <f>'STATE- GOA'!D342</f>
        <v>53.5</v>
      </c>
      <c r="F69" s="286">
        <f>D69</f>
        <v>877</v>
      </c>
      <c r="G69" s="220">
        <f>E69+C69</f>
        <v>53.5</v>
      </c>
      <c r="H69" s="522">
        <f>'STATE- GOA'!E342</f>
        <v>866</v>
      </c>
      <c r="I69" s="225">
        <f>'STATE- GOA'!F342</f>
        <v>53.150000000000006</v>
      </c>
      <c r="J69" s="363">
        <f t="shared" si="36"/>
        <v>0.9874572405929305</v>
      </c>
      <c r="K69" s="363">
        <f t="shared" si="37"/>
        <v>0.99345794392523379</v>
      </c>
    </row>
    <row r="70" spans="1:11" ht="31.5">
      <c r="A70" s="893"/>
      <c r="B70" s="280" t="s">
        <v>420</v>
      </c>
      <c r="C70" s="225"/>
      <c r="D70" s="523"/>
      <c r="E70" s="512"/>
      <c r="F70" s="286">
        <f>D70</f>
        <v>0</v>
      </c>
      <c r="G70" s="220">
        <f>E70+C70</f>
        <v>0</v>
      </c>
      <c r="H70" s="523"/>
      <c r="I70" s="512"/>
      <c r="J70" s="363"/>
      <c r="K70" s="363"/>
    </row>
    <row r="71" spans="1:11" ht="15" customHeight="1">
      <c r="A71" s="279">
        <f>A69+1</f>
        <v>34</v>
      </c>
      <c r="B71" s="289" t="s">
        <v>462</v>
      </c>
      <c r="C71" s="225"/>
      <c r="D71" s="522"/>
      <c r="E71" s="225"/>
      <c r="F71" s="286">
        <f t="shared" si="34"/>
        <v>0</v>
      </c>
      <c r="G71" s="220">
        <f t="shared" si="35"/>
        <v>0</v>
      </c>
      <c r="H71" s="522"/>
      <c r="I71" s="225"/>
      <c r="J71" s="363"/>
      <c r="K71" s="363"/>
    </row>
    <row r="72" spans="1:11" ht="15.75">
      <c r="A72" s="279">
        <f t="shared" si="38"/>
        <v>35</v>
      </c>
      <c r="B72" s="289" t="s">
        <v>463</v>
      </c>
      <c r="C72" s="225"/>
      <c r="D72" s="522"/>
      <c r="E72" s="225"/>
      <c r="F72" s="286">
        <f t="shared" si="34"/>
        <v>0</v>
      </c>
      <c r="G72" s="220">
        <f t="shared" si="35"/>
        <v>0</v>
      </c>
      <c r="H72" s="522"/>
      <c r="I72" s="225"/>
      <c r="J72" s="363"/>
      <c r="K72" s="363"/>
    </row>
    <row r="73" spans="1:11" ht="31.5">
      <c r="A73" s="279">
        <f t="shared" si="38"/>
        <v>36</v>
      </c>
      <c r="B73" s="281" t="s">
        <v>464</v>
      </c>
      <c r="C73" s="225"/>
      <c r="D73" s="522"/>
      <c r="E73" s="225"/>
      <c r="F73" s="286">
        <f t="shared" si="34"/>
        <v>0</v>
      </c>
      <c r="G73" s="220">
        <f t="shared" si="35"/>
        <v>0</v>
      </c>
      <c r="H73" s="522"/>
      <c r="I73" s="225"/>
      <c r="J73" s="363"/>
      <c r="K73" s="363"/>
    </row>
    <row r="74" spans="1:11" ht="31.5">
      <c r="A74" s="279">
        <f t="shared" si="38"/>
        <v>37</v>
      </c>
      <c r="B74" s="281" t="s">
        <v>465</v>
      </c>
      <c r="C74" s="220"/>
      <c r="D74" s="896" t="s">
        <v>538</v>
      </c>
      <c r="E74" s="896"/>
      <c r="F74" s="896"/>
      <c r="G74" s="896"/>
      <c r="H74" s="896"/>
      <c r="I74" s="896"/>
      <c r="J74" s="896"/>
      <c r="K74" s="896"/>
    </row>
    <row r="75" spans="1:11" ht="15.75">
      <c r="A75" s="279">
        <f t="shared" si="38"/>
        <v>38</v>
      </c>
      <c r="B75" s="290" t="s">
        <v>466</v>
      </c>
      <c r="C75" s="293"/>
      <c r="D75" s="889" t="s">
        <v>539</v>
      </c>
      <c r="E75" s="889"/>
      <c r="F75" s="889"/>
      <c r="G75" s="889"/>
      <c r="H75" s="889"/>
      <c r="I75" s="889"/>
      <c r="J75" s="889"/>
      <c r="K75" s="889"/>
    </row>
    <row r="76" spans="1:11" ht="15.75">
      <c r="A76" s="279">
        <f t="shared" si="38"/>
        <v>39</v>
      </c>
      <c r="B76" s="281" t="s">
        <v>467</v>
      </c>
      <c r="C76" s="220"/>
      <c r="D76" s="889" t="s">
        <v>540</v>
      </c>
      <c r="E76" s="889"/>
      <c r="F76" s="889"/>
      <c r="G76" s="889"/>
      <c r="H76" s="889"/>
      <c r="I76" s="889"/>
      <c r="J76" s="889"/>
      <c r="K76" s="889"/>
    </row>
    <row r="77" spans="1:11" ht="15.75">
      <c r="A77" s="291"/>
      <c r="B77" s="292" t="s">
        <v>406</v>
      </c>
      <c r="C77" s="293">
        <f>SUM(C56:C76)</f>
        <v>0</v>
      </c>
      <c r="D77" s="292">
        <f>SUM(D56:D76)</f>
        <v>8543</v>
      </c>
      <c r="E77" s="293">
        <f>SUM(E56:E76)</f>
        <v>1343.741</v>
      </c>
      <c r="F77" s="292">
        <f>SUM(F56:F76)</f>
        <v>8543</v>
      </c>
      <c r="G77" s="293">
        <f>SUM(G56:G76)</f>
        <v>1343.741</v>
      </c>
      <c r="H77" s="292">
        <f t="shared" ref="H77:I77" si="41">SUM(H56:H76)</f>
        <v>1120</v>
      </c>
      <c r="I77" s="293">
        <f t="shared" si="41"/>
        <v>1267.7700000000002</v>
      </c>
      <c r="J77" s="363">
        <f t="shared" ref="J77:J78" si="42">+H77/D77</f>
        <v>0.1311014865972141</v>
      </c>
      <c r="K77" s="363">
        <f t="shared" ref="K77:K78" si="43">+I77/E77</f>
        <v>0.94346306319446993</v>
      </c>
    </row>
    <row r="78" spans="1:11" ht="15.75">
      <c r="A78" s="291"/>
      <c r="B78" s="292" t="s">
        <v>468</v>
      </c>
      <c r="C78" s="293">
        <f t="shared" ref="C78:I78" si="44">+C77+C54+C21</f>
        <v>0</v>
      </c>
      <c r="D78" s="292">
        <f t="shared" si="44"/>
        <v>184086</v>
      </c>
      <c r="E78" s="293">
        <f t="shared" si="44"/>
        <v>2903.7624999999998</v>
      </c>
      <c r="F78" s="292">
        <f t="shared" ref="F78:G78" si="45">+F77+F54+F21</f>
        <v>184086</v>
      </c>
      <c r="G78" s="293">
        <f t="shared" si="45"/>
        <v>2903.7624999999998</v>
      </c>
      <c r="H78" s="292">
        <f t="shared" si="44"/>
        <v>170435</v>
      </c>
      <c r="I78" s="293">
        <f t="shared" si="44"/>
        <v>2487.3879999999999</v>
      </c>
      <c r="J78" s="363">
        <f t="shared" si="42"/>
        <v>0.92584444227154694</v>
      </c>
      <c r="K78" s="363">
        <f t="shared" si="43"/>
        <v>0.85660862415572903</v>
      </c>
    </row>
    <row r="79" spans="1:11" ht="15.75">
      <c r="A79" s="294"/>
      <c r="B79" s="295"/>
      <c r="C79" s="296"/>
      <c r="D79" s="295"/>
      <c r="E79" s="296"/>
      <c r="F79" s="295"/>
      <c r="G79" s="296"/>
      <c r="H79" s="295"/>
      <c r="I79" s="296"/>
      <c r="J79" s="366"/>
      <c r="K79" s="366"/>
    </row>
    <row r="80" spans="1:11">
      <c r="D80" s="527">
        <f>'STATE- GOA'!C407</f>
        <v>184086</v>
      </c>
      <c r="E80" s="367">
        <f>'STATE- GOA'!D407</f>
        <v>2903.7625000000003</v>
      </c>
      <c r="H80" s="527">
        <f>'STATE- GOA'!E407</f>
        <v>170435</v>
      </c>
      <c r="I80" s="367">
        <f>'STATE- GOA'!F407</f>
        <v>2487.3879999999999</v>
      </c>
    </row>
    <row r="82" spans="9:9">
      <c r="I82" s="367">
        <f>I80-I78</f>
        <v>0</v>
      </c>
    </row>
  </sheetData>
  <mergeCells count="25">
    <mergeCell ref="A6:K6"/>
    <mergeCell ref="A9:A13"/>
    <mergeCell ref="A1:K1"/>
    <mergeCell ref="A2:K2"/>
    <mergeCell ref="D3:K3"/>
    <mergeCell ref="A4:A5"/>
    <mergeCell ref="B4:B5"/>
    <mergeCell ref="D4:E4"/>
    <mergeCell ref="F4:G4"/>
    <mergeCell ref="H4:I4"/>
    <mergeCell ref="J4:K4"/>
    <mergeCell ref="A19:A20"/>
    <mergeCell ref="A21:B21"/>
    <mergeCell ref="A65:A67"/>
    <mergeCell ref="D74:K74"/>
    <mergeCell ref="A22:K22"/>
    <mergeCell ref="D75:K75"/>
    <mergeCell ref="D76:K76"/>
    <mergeCell ref="A24:A38"/>
    <mergeCell ref="A40:A42"/>
    <mergeCell ref="A44:A45"/>
    <mergeCell ref="A50:A51"/>
    <mergeCell ref="A54:B54"/>
    <mergeCell ref="A55:K55"/>
    <mergeCell ref="A69:A70"/>
  </mergeCells>
  <printOptions horizontalCentered="1"/>
  <pageMargins left="0.16" right="0.16" top="0.39" bottom="0.23" header="0.3" footer="0.2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9">
    <tabColor rgb="FF92D050"/>
  </sheetPr>
  <dimension ref="B1:AC423"/>
  <sheetViews>
    <sheetView view="pageBreakPreview" zoomScale="85" zoomScaleNormal="85" zoomScaleSheetLayoutView="85" workbookViewId="0">
      <selection activeCell="G19" sqref="G19"/>
    </sheetView>
  </sheetViews>
  <sheetFormatPr defaultRowHeight="15"/>
  <cols>
    <col min="1" max="1" width="5.7109375" style="299" customWidth="1"/>
    <col min="2" max="2" width="8.42578125" style="299" customWidth="1"/>
    <col min="3" max="3" width="17.28515625" style="299" customWidth="1"/>
    <col min="4" max="4" width="15.5703125" style="299" customWidth="1"/>
    <col min="5" max="5" width="17.140625" style="299" customWidth="1"/>
    <col min="6" max="6" width="17.85546875" style="299" customWidth="1"/>
    <col min="7" max="7" width="16.5703125" style="299" customWidth="1"/>
    <col min="8" max="8" width="17.85546875" style="299" customWidth="1"/>
    <col min="9" max="9" width="19.42578125" style="299" customWidth="1"/>
    <col min="10" max="10" width="13.5703125" style="299" customWidth="1"/>
    <col min="11" max="17" width="9.140625" style="299"/>
    <col min="18" max="18" width="13.140625" style="299" customWidth="1"/>
    <col min="19" max="19" width="13" style="299" customWidth="1"/>
    <col min="20" max="16384" width="9.140625" style="299"/>
  </cols>
  <sheetData>
    <row r="1" spans="2:10" ht="18.75">
      <c r="B1" s="905" t="s">
        <v>596</v>
      </c>
      <c r="C1" s="905"/>
      <c r="D1" s="905"/>
      <c r="E1" s="905"/>
      <c r="F1" s="905"/>
      <c r="G1" s="905"/>
      <c r="H1" s="905"/>
      <c r="I1" s="905"/>
    </row>
    <row r="2" spans="2:10">
      <c r="C2" s="311"/>
      <c r="E2" s="311"/>
      <c r="F2" s="311"/>
      <c r="J2" s="311"/>
    </row>
    <row r="3" spans="2:10" ht="40.5" customHeight="1">
      <c r="B3" s="906" t="s">
        <v>531</v>
      </c>
      <c r="C3" s="906" t="s">
        <v>474</v>
      </c>
      <c r="D3" s="908" t="s">
        <v>532</v>
      </c>
      <c r="E3" s="909"/>
      <c r="F3" s="910"/>
      <c r="G3" s="908" t="s">
        <v>602</v>
      </c>
      <c r="H3" s="909"/>
      <c r="I3" s="910"/>
      <c r="J3" s="311"/>
    </row>
    <row r="4" spans="2:10" ht="20.25">
      <c r="B4" s="907"/>
      <c r="C4" s="907"/>
      <c r="D4" s="353" t="s">
        <v>283</v>
      </c>
      <c r="E4" s="353" t="s">
        <v>405</v>
      </c>
      <c r="F4" s="353" t="s">
        <v>406</v>
      </c>
      <c r="G4" s="353" t="s">
        <v>283</v>
      </c>
      <c r="H4" s="353" t="s">
        <v>284</v>
      </c>
      <c r="I4" s="353" t="s">
        <v>406</v>
      </c>
      <c r="J4" s="311"/>
    </row>
    <row r="5" spans="2:10" ht="23.25">
      <c r="B5" s="354">
        <v>1</v>
      </c>
      <c r="C5" s="355" t="s">
        <v>4</v>
      </c>
      <c r="D5" s="356"/>
      <c r="E5" s="356">
        <f>'STATE- GOA'!D407</f>
        <v>2903.7625000000003</v>
      </c>
      <c r="F5" s="356">
        <f>SUM(D5:E5)</f>
        <v>2903.7625000000003</v>
      </c>
      <c r="G5" s="357"/>
      <c r="H5" s="356">
        <f>'STATE- GOA'!F407</f>
        <v>2487.3879999999999</v>
      </c>
      <c r="I5" s="358">
        <f>SUM(G5:H5)</f>
        <v>2487.3879999999999</v>
      </c>
    </row>
    <row r="6" spans="2:10" ht="23.25">
      <c r="B6" s="354">
        <v>2</v>
      </c>
      <c r="C6" s="355" t="s">
        <v>417</v>
      </c>
      <c r="D6" s="356"/>
      <c r="E6" s="356"/>
      <c r="F6" s="356">
        <f t="shared" ref="F6" si="0">SUM(D6:E6)</f>
        <v>0</v>
      </c>
      <c r="G6" s="357"/>
      <c r="H6" s="356"/>
      <c r="I6" s="358">
        <f>SUM(G6:H6)</f>
        <v>0</v>
      </c>
      <c r="J6" s="312"/>
    </row>
    <row r="7" spans="2:10" ht="22.5">
      <c r="B7" s="354"/>
      <c r="C7" s="354" t="s">
        <v>406</v>
      </c>
      <c r="D7" s="358">
        <f t="shared" ref="D7:E7" si="1">SUM(D5:D6)</f>
        <v>0</v>
      </c>
      <c r="E7" s="358">
        <f t="shared" si="1"/>
        <v>2903.7625000000003</v>
      </c>
      <c r="F7" s="358">
        <f>SUM(F5:F6)</f>
        <v>2903.7625000000003</v>
      </c>
      <c r="G7" s="358">
        <f t="shared" ref="G7:I7" si="2">SUM(G5:G6)</f>
        <v>0</v>
      </c>
      <c r="H7" s="358">
        <f t="shared" si="2"/>
        <v>2487.3879999999999</v>
      </c>
      <c r="I7" s="358">
        <f t="shared" si="2"/>
        <v>2487.3879999999999</v>
      </c>
    </row>
    <row r="9" spans="2:10">
      <c r="D9" s="311" t="e">
        <f>#REF!</f>
        <v>#REF!</v>
      </c>
      <c r="E9" s="311" t="e">
        <f>#REF!</f>
        <v>#REF!</v>
      </c>
      <c r="F9" s="311" t="e">
        <f>#REF!</f>
        <v>#REF!</v>
      </c>
      <c r="G9" s="311"/>
      <c r="H9" s="311"/>
      <c r="I9" s="311">
        <f>[27]Assam!F511</f>
        <v>146773.38708599997</v>
      </c>
    </row>
    <row r="370" spans="29:29" ht="16.5">
      <c r="AC370" s="313" t="s">
        <v>476</v>
      </c>
    </row>
    <row r="423" spans="17:19">
      <c r="Q423" s="299">
        <f>SUM(Q11+Q35+Q43+Q66+Q74+Q96+Q101+Q115+Q126+Q132+Q136+Q144+Q145+Q155+Q161+Q182+Q190+Q199+Q201+Q227+Q242+Q252+Q258+Q262+Q269+Q273+Q277+Q280+Q283+Q289+Q294+Q302+Q310+Q353+Q374+Q377+Q382+Q395+Q419)</f>
        <v>0</v>
      </c>
      <c r="R423" s="299">
        <f>SUM(R11+R35+R43+R66+R74+R96+R101+R115+R126+R132+R136+R144+R145+R155+R161+R182+R190+R199+R201+R227+R242+R252+R258+R262+R269+R273+R277+R280+R283+R289+R294+R302+R310+R353+R374+R377+R382+R395+R419)</f>
        <v>0</v>
      </c>
      <c r="S423" s="299">
        <f>SUM(S11+S35+S43+S66+S74+S96+S101+S115+S126+S132+S136+S144+S145+S155+S161+S182+S190+S199+S201+S227+S242+S252+S258+S262+S269+S273+S277+S280+S283+S289+S294+S302+S310+S353+S374+S377+S382+S395+S419)</f>
        <v>0</v>
      </c>
    </row>
  </sheetData>
  <mergeCells count="5">
    <mergeCell ref="B1:I1"/>
    <mergeCell ref="B3:B4"/>
    <mergeCell ref="C3:C4"/>
    <mergeCell ref="D3:F3"/>
    <mergeCell ref="G3:I3"/>
  </mergeCells>
  <pageMargins left="0.7" right="0.7" top="0.75" bottom="0.75" header="0.3" footer="0.3"/>
  <pageSetup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407"/>
  <sheetViews>
    <sheetView showZeros="0" view="pageBreakPreview" zoomScale="115" zoomScaleNormal="76" zoomScaleSheetLayoutView="115" workbookViewId="0">
      <pane xSplit="2" ySplit="3" topLeftCell="K391" activePane="bottomRight" state="frozen"/>
      <selection activeCell="A4" sqref="A4:A5"/>
      <selection pane="topRight" activeCell="A4" sqref="A4:A5"/>
      <selection pane="bottomLeft" activeCell="A4" sqref="A4:A5"/>
      <selection pane="bottomRight" activeCell="M405" sqref="M405:N405"/>
    </sheetView>
  </sheetViews>
  <sheetFormatPr defaultRowHeight="9"/>
  <cols>
    <col min="1" max="1" width="4.85546875" style="627" customWidth="1"/>
    <col min="2" max="2" width="25" style="593" customWidth="1"/>
    <col min="3" max="3" width="7.28515625" style="627" customWidth="1"/>
    <col min="4" max="4" width="7.42578125" style="628" customWidth="1"/>
    <col min="5" max="5" width="7.7109375" style="593" customWidth="1"/>
    <col min="6" max="6" width="7.42578125" style="628" customWidth="1"/>
    <col min="7" max="7" width="6.140625" style="642" customWidth="1"/>
    <col min="8" max="8" width="7.28515625" style="642" customWidth="1"/>
    <col min="9" max="9" width="5.85546875" style="593" customWidth="1"/>
    <col min="10" max="10" width="7.140625" style="628" customWidth="1"/>
    <col min="11" max="11" width="5.5703125" style="593" customWidth="1"/>
    <col min="12" max="12" width="5.85546875" style="628" customWidth="1"/>
    <col min="13" max="13" width="6.42578125" style="643" customWidth="1"/>
    <col min="14" max="14" width="7.140625" style="593" customWidth="1"/>
    <col min="15" max="15" width="8.140625" style="628" customWidth="1"/>
    <col min="16" max="16" width="7.28515625" style="593" customWidth="1"/>
    <col min="17" max="17" width="8.42578125" style="628" customWidth="1"/>
    <col min="18" max="18" width="5.5703125" style="593" customWidth="1"/>
    <col min="19" max="19" width="6.140625" style="628" customWidth="1"/>
    <col min="20" max="21" width="7.140625" style="593" customWidth="1"/>
    <col min="22" max="22" width="8.28515625" style="628" customWidth="1"/>
    <col min="23" max="23" width="6.7109375" style="593" customWidth="1"/>
    <col min="24" max="24" width="7.7109375" style="628" customWidth="1"/>
    <col min="25" max="25" width="16.28515625" style="593" customWidth="1"/>
    <col min="26" max="26" width="14.28515625" style="593" customWidth="1"/>
    <col min="27" max="27" width="9.28515625" style="593" bestFit="1" customWidth="1"/>
    <col min="28" max="28" width="10" style="593" bestFit="1" customWidth="1"/>
    <col min="29" max="16384" width="9.140625" style="593"/>
  </cols>
  <sheetData>
    <row r="1" spans="1:25">
      <c r="A1" s="932" t="s">
        <v>0</v>
      </c>
      <c r="B1" s="933" t="s">
        <v>1</v>
      </c>
      <c r="C1" s="930" t="s">
        <v>330</v>
      </c>
      <c r="D1" s="930"/>
      <c r="E1" s="930"/>
      <c r="F1" s="930"/>
      <c r="G1" s="930"/>
      <c r="H1" s="930"/>
      <c r="I1" s="930"/>
      <c r="J1" s="930"/>
      <c r="K1" s="930" t="s">
        <v>331</v>
      </c>
      <c r="L1" s="930"/>
      <c r="M1" s="930"/>
      <c r="N1" s="930"/>
      <c r="O1" s="930"/>
      <c r="P1" s="930"/>
      <c r="Q1" s="930"/>
      <c r="R1" s="930" t="s">
        <v>332</v>
      </c>
      <c r="S1" s="930"/>
      <c r="T1" s="930"/>
      <c r="U1" s="930"/>
      <c r="V1" s="930"/>
      <c r="W1" s="930"/>
      <c r="X1" s="934"/>
      <c r="Y1" s="930" t="s">
        <v>281</v>
      </c>
    </row>
    <row r="2" spans="1:25" ht="26.25" customHeight="1">
      <c r="A2" s="932"/>
      <c r="B2" s="933"/>
      <c r="C2" s="930" t="s">
        <v>353</v>
      </c>
      <c r="D2" s="930"/>
      <c r="E2" s="930" t="s">
        <v>613</v>
      </c>
      <c r="F2" s="930"/>
      <c r="G2" s="930"/>
      <c r="H2" s="930"/>
      <c r="I2" s="935" t="s">
        <v>282</v>
      </c>
      <c r="J2" s="935"/>
      <c r="K2" s="922" t="s">
        <v>283</v>
      </c>
      <c r="L2" s="931"/>
      <c r="M2" s="930" t="s">
        <v>284</v>
      </c>
      <c r="N2" s="930"/>
      <c r="O2" s="930"/>
      <c r="P2" s="922" t="s">
        <v>38</v>
      </c>
      <c r="Q2" s="931"/>
      <c r="R2" s="922" t="s">
        <v>283</v>
      </c>
      <c r="S2" s="931"/>
      <c r="T2" s="930" t="s">
        <v>284</v>
      </c>
      <c r="U2" s="930"/>
      <c r="V2" s="930"/>
      <c r="W2" s="922" t="s">
        <v>38</v>
      </c>
      <c r="X2" s="923"/>
      <c r="Y2" s="930"/>
    </row>
    <row r="3" spans="1:25" ht="18">
      <c r="A3" s="932"/>
      <c r="B3" s="933"/>
      <c r="C3" s="629" t="s">
        <v>285</v>
      </c>
      <c r="D3" s="597" t="s">
        <v>286</v>
      </c>
      <c r="E3" s="629" t="s">
        <v>285</v>
      </c>
      <c r="F3" s="597" t="s">
        <v>287</v>
      </c>
      <c r="G3" s="632" t="s">
        <v>288</v>
      </c>
      <c r="H3" s="632" t="s">
        <v>289</v>
      </c>
      <c r="I3" s="629" t="s">
        <v>285</v>
      </c>
      <c r="J3" s="597" t="s">
        <v>287</v>
      </c>
      <c r="K3" s="629" t="s">
        <v>285</v>
      </c>
      <c r="L3" s="597" t="s">
        <v>287</v>
      </c>
      <c r="M3" s="634" t="s">
        <v>290</v>
      </c>
      <c r="N3" s="629" t="s">
        <v>285</v>
      </c>
      <c r="O3" s="597" t="s">
        <v>287</v>
      </c>
      <c r="P3" s="629" t="s">
        <v>285</v>
      </c>
      <c r="Q3" s="597" t="s">
        <v>287</v>
      </c>
      <c r="R3" s="629" t="s">
        <v>285</v>
      </c>
      <c r="S3" s="597" t="s">
        <v>287</v>
      </c>
      <c r="T3" s="633" t="s">
        <v>290</v>
      </c>
      <c r="U3" s="629" t="s">
        <v>285</v>
      </c>
      <c r="V3" s="597" t="s">
        <v>287</v>
      </c>
      <c r="W3" s="629" t="s">
        <v>285</v>
      </c>
      <c r="X3" s="635" t="s">
        <v>287</v>
      </c>
      <c r="Y3" s="930"/>
    </row>
    <row r="4" spans="1:25">
      <c r="A4" s="594" t="s">
        <v>2</v>
      </c>
      <c r="B4" s="595" t="s">
        <v>3</v>
      </c>
      <c r="C4" s="596"/>
      <c r="D4" s="597"/>
      <c r="E4" s="595"/>
      <c r="F4" s="597"/>
      <c r="G4" s="598"/>
      <c r="H4" s="598"/>
      <c r="I4" s="595"/>
      <c r="J4" s="597"/>
      <c r="K4" s="595"/>
      <c r="L4" s="597"/>
      <c r="M4" s="630"/>
      <c r="N4" s="599"/>
      <c r="O4" s="597"/>
      <c r="P4" s="599"/>
      <c r="Q4" s="597"/>
      <c r="R4" s="595"/>
      <c r="S4" s="597"/>
      <c r="T4" s="595"/>
      <c r="U4" s="595"/>
      <c r="V4" s="597"/>
      <c r="W4" s="595"/>
      <c r="X4" s="597"/>
      <c r="Y4" s="595"/>
    </row>
    <row r="5" spans="1:25">
      <c r="A5" s="594"/>
      <c r="B5" s="595" t="s">
        <v>4</v>
      </c>
      <c r="C5" s="596"/>
      <c r="D5" s="597"/>
      <c r="E5" s="595"/>
      <c r="F5" s="597"/>
      <c r="G5" s="598"/>
      <c r="H5" s="598"/>
      <c r="I5" s="595"/>
      <c r="J5" s="597"/>
      <c r="K5" s="595"/>
      <c r="L5" s="597"/>
      <c r="M5" s="630"/>
      <c r="N5" s="599"/>
      <c r="O5" s="597"/>
      <c r="P5" s="599"/>
      <c r="Q5" s="597"/>
      <c r="R5" s="595"/>
      <c r="S5" s="597"/>
      <c r="T5" s="595"/>
      <c r="U5" s="595"/>
      <c r="V5" s="597"/>
      <c r="W5" s="595"/>
      <c r="X5" s="597"/>
      <c r="Y5" s="595"/>
    </row>
    <row r="6" spans="1:25">
      <c r="A6" s="600">
        <v>1</v>
      </c>
      <c r="B6" s="595" t="s">
        <v>5</v>
      </c>
      <c r="C6" s="596"/>
      <c r="D6" s="597"/>
      <c r="E6" s="595"/>
      <c r="F6" s="597"/>
      <c r="G6" s="598"/>
      <c r="H6" s="598"/>
      <c r="I6" s="595"/>
      <c r="J6" s="597"/>
      <c r="K6" s="595"/>
      <c r="L6" s="597"/>
      <c r="M6" s="630"/>
      <c r="N6" s="599"/>
      <c r="O6" s="597"/>
      <c r="P6" s="599"/>
      <c r="Q6" s="597"/>
      <c r="R6" s="595"/>
      <c r="S6" s="597"/>
      <c r="T6" s="595"/>
      <c r="U6" s="595"/>
      <c r="V6" s="597"/>
      <c r="W6" s="595"/>
      <c r="X6" s="597"/>
      <c r="Y6" s="595"/>
    </row>
    <row r="7" spans="1:25">
      <c r="A7" s="636">
        <v>1.01</v>
      </c>
      <c r="B7" s="601" t="s">
        <v>6</v>
      </c>
      <c r="C7" s="602">
        <f>'STATE- GOA'!C7</f>
        <v>0</v>
      </c>
      <c r="D7" s="594">
        <f>'STATE- GOA'!D7</f>
        <v>0</v>
      </c>
      <c r="E7" s="602">
        <f>'STATE- GOA'!E7</f>
        <v>0</v>
      </c>
      <c r="F7" s="594">
        <f>'STATE- GOA'!F7</f>
        <v>0</v>
      </c>
      <c r="G7" s="603">
        <f>'STATE- GOA'!G7</f>
        <v>0</v>
      </c>
      <c r="H7" s="603">
        <f>'STATE- GOA'!H7</f>
        <v>0</v>
      </c>
      <c r="I7" s="602">
        <f>'STATE- GOA'!I7</f>
        <v>0</v>
      </c>
      <c r="J7" s="594">
        <f>'STATE- GOA'!J7</f>
        <v>0</v>
      </c>
      <c r="K7" s="602">
        <f>'STATE- GOA'!K7</f>
        <v>0</v>
      </c>
      <c r="L7" s="594">
        <f>'STATE- GOA'!L7</f>
        <v>0</v>
      </c>
      <c r="M7" s="631">
        <f>'STATE- GOA'!O7</f>
        <v>0</v>
      </c>
      <c r="N7" s="602">
        <f>'STATE- GOA'!P7</f>
        <v>0</v>
      </c>
      <c r="O7" s="594">
        <f>'STATE- GOA'!Q7</f>
        <v>0</v>
      </c>
      <c r="P7" s="602">
        <f>'STATE- GOA'!R7</f>
        <v>0</v>
      </c>
      <c r="Q7" s="594">
        <f>'STATE- GOA'!S7</f>
        <v>0</v>
      </c>
      <c r="R7" s="602">
        <f>'STATE- GOA'!T7</f>
        <v>0</v>
      </c>
      <c r="S7" s="594">
        <f>'STATE- GOA'!U7</f>
        <v>0</v>
      </c>
      <c r="T7" s="602">
        <f>'STATE- GOA'!X7</f>
        <v>0</v>
      </c>
      <c r="U7" s="602">
        <f>'STATE- GOA'!Y7</f>
        <v>0</v>
      </c>
      <c r="V7" s="594">
        <f>'STATE- GOA'!Z7</f>
        <v>0</v>
      </c>
      <c r="W7" s="602">
        <f>'STATE- GOA'!AA7</f>
        <v>0</v>
      </c>
      <c r="X7" s="594">
        <f>'STATE- GOA'!AB7</f>
        <v>0</v>
      </c>
      <c r="Y7" s="601"/>
    </row>
    <row r="8" spans="1:25">
      <c r="A8" s="594">
        <v>1.02</v>
      </c>
      <c r="B8" s="601" t="s">
        <v>7</v>
      </c>
      <c r="C8" s="602">
        <f>'STATE- GOA'!C8</f>
        <v>0</v>
      </c>
      <c r="D8" s="594">
        <f>'STATE- GOA'!D8</f>
        <v>0</v>
      </c>
      <c r="E8" s="602">
        <f>'STATE- GOA'!E8</f>
        <v>0</v>
      </c>
      <c r="F8" s="594">
        <f>'STATE- GOA'!F8</f>
        <v>0</v>
      </c>
      <c r="G8" s="603" t="str">
        <f>'STATE- GOA'!G8</f>
        <v xml:space="preserve">  </v>
      </c>
      <c r="H8" s="603">
        <f>'STATE- GOA'!H8</f>
        <v>0</v>
      </c>
      <c r="I8" s="602">
        <f>'STATE- GOA'!I8</f>
        <v>0</v>
      </c>
      <c r="J8" s="594">
        <f>'STATE- GOA'!J8</f>
        <v>0</v>
      </c>
      <c r="K8" s="602">
        <f>'STATE- GOA'!K8</f>
        <v>0</v>
      </c>
      <c r="L8" s="594">
        <f>'STATE- GOA'!L8</f>
        <v>0</v>
      </c>
      <c r="M8" s="631">
        <f>'STATE- GOA'!O8</f>
        <v>0</v>
      </c>
      <c r="N8" s="602">
        <f>'STATE- GOA'!P8</f>
        <v>0</v>
      </c>
      <c r="O8" s="594">
        <f>'STATE- GOA'!Q8</f>
        <v>0</v>
      </c>
      <c r="P8" s="602">
        <f>'STATE- GOA'!R8</f>
        <v>0</v>
      </c>
      <c r="Q8" s="594">
        <f>'STATE- GOA'!S8</f>
        <v>0</v>
      </c>
      <c r="R8" s="602">
        <f>'STATE- GOA'!T8</f>
        <v>0</v>
      </c>
      <c r="S8" s="594">
        <f>'STATE- GOA'!U8</f>
        <v>0</v>
      </c>
      <c r="T8" s="602">
        <f>'STATE- GOA'!X8</f>
        <v>0</v>
      </c>
      <c r="U8" s="602">
        <f>'STATE- GOA'!Y8</f>
        <v>0</v>
      </c>
      <c r="V8" s="594">
        <f>'STATE- GOA'!Z8</f>
        <v>0</v>
      </c>
      <c r="W8" s="602">
        <f>'STATE- GOA'!AA8</f>
        <v>0</v>
      </c>
      <c r="X8" s="594">
        <f>'STATE- GOA'!AB8</f>
        <v>0</v>
      </c>
      <c r="Y8" s="601"/>
    </row>
    <row r="9" spans="1:25">
      <c r="A9" s="594">
        <v>1.03</v>
      </c>
      <c r="B9" s="601" t="s">
        <v>8</v>
      </c>
      <c r="C9" s="602">
        <f>'STATE- GOA'!C9</f>
        <v>0</v>
      </c>
      <c r="D9" s="594">
        <f>'STATE- GOA'!D9</f>
        <v>0</v>
      </c>
      <c r="E9" s="602">
        <f>'STATE- GOA'!E9</f>
        <v>0</v>
      </c>
      <c r="F9" s="594">
        <f>'STATE- GOA'!F9</f>
        <v>0</v>
      </c>
      <c r="G9" s="603">
        <f>'STATE- GOA'!G9</f>
        <v>0</v>
      </c>
      <c r="H9" s="603">
        <f>'STATE- GOA'!H9</f>
        <v>0</v>
      </c>
      <c r="I9" s="602">
        <f>'STATE- GOA'!I9</f>
        <v>0</v>
      </c>
      <c r="J9" s="594">
        <f>'STATE- GOA'!J9</f>
        <v>0</v>
      </c>
      <c r="K9" s="602">
        <f>'STATE- GOA'!K9</f>
        <v>0</v>
      </c>
      <c r="L9" s="594">
        <f>'STATE- GOA'!L9</f>
        <v>0</v>
      </c>
      <c r="M9" s="631">
        <f>'STATE- GOA'!O9</f>
        <v>0</v>
      </c>
      <c r="N9" s="602">
        <f>'STATE- GOA'!P9</f>
        <v>0</v>
      </c>
      <c r="O9" s="594">
        <f>'STATE- GOA'!Q9</f>
        <v>0</v>
      </c>
      <c r="P9" s="602">
        <f>'STATE- GOA'!R9</f>
        <v>0</v>
      </c>
      <c r="Q9" s="594">
        <f>'STATE- GOA'!S9</f>
        <v>0</v>
      </c>
      <c r="R9" s="602">
        <f>'STATE- GOA'!T9</f>
        <v>0</v>
      </c>
      <c r="S9" s="594">
        <f>'STATE- GOA'!U9</f>
        <v>0</v>
      </c>
      <c r="T9" s="602">
        <f>'STATE- GOA'!X9</f>
        <v>0</v>
      </c>
      <c r="U9" s="602">
        <f>'STATE- GOA'!Y9</f>
        <v>0</v>
      </c>
      <c r="V9" s="594">
        <f>'STATE- GOA'!Z9</f>
        <v>0</v>
      </c>
      <c r="W9" s="602">
        <f>'STATE- GOA'!AA9</f>
        <v>0</v>
      </c>
      <c r="X9" s="594">
        <f>'STATE- GOA'!AB9</f>
        <v>0</v>
      </c>
      <c r="Y9" s="601"/>
    </row>
    <row r="10" spans="1:25" ht="18">
      <c r="A10" s="594">
        <v>1.04</v>
      </c>
      <c r="B10" s="604" t="s">
        <v>9</v>
      </c>
      <c r="C10" s="602">
        <f>'STATE- GOA'!C10</f>
        <v>0</v>
      </c>
      <c r="D10" s="594">
        <f>'STATE- GOA'!D10</f>
        <v>0</v>
      </c>
      <c r="E10" s="602">
        <f>'STATE- GOA'!E10</f>
        <v>0</v>
      </c>
      <c r="F10" s="594">
        <f>'STATE- GOA'!F10</f>
        <v>0</v>
      </c>
      <c r="G10" s="603">
        <f>'STATE- GOA'!G10</f>
        <v>0</v>
      </c>
      <c r="H10" s="603">
        <f>'STATE- GOA'!H10</f>
        <v>0</v>
      </c>
      <c r="I10" s="602">
        <f>'STATE- GOA'!I10</f>
        <v>0</v>
      </c>
      <c r="J10" s="594">
        <f>'STATE- GOA'!J10</f>
        <v>0</v>
      </c>
      <c r="K10" s="602">
        <f>'STATE- GOA'!K10</f>
        <v>0</v>
      </c>
      <c r="L10" s="594">
        <f>'STATE- GOA'!L10</f>
        <v>0</v>
      </c>
      <c r="M10" s="631">
        <f>'STATE- GOA'!O10</f>
        <v>0</v>
      </c>
      <c r="N10" s="602">
        <f>'STATE- GOA'!P10</f>
        <v>0</v>
      </c>
      <c r="O10" s="594">
        <f>'STATE- GOA'!Q10</f>
        <v>0</v>
      </c>
      <c r="P10" s="602">
        <f>'STATE- GOA'!R10</f>
        <v>0</v>
      </c>
      <c r="Q10" s="594">
        <f>'STATE- GOA'!S10</f>
        <v>0</v>
      </c>
      <c r="R10" s="602">
        <f>'STATE- GOA'!T10</f>
        <v>0</v>
      </c>
      <c r="S10" s="594">
        <f>'STATE- GOA'!U10</f>
        <v>0</v>
      </c>
      <c r="T10" s="602">
        <f>'STATE- GOA'!X10</f>
        <v>0</v>
      </c>
      <c r="U10" s="602">
        <f>'STATE- GOA'!Y10</f>
        <v>0</v>
      </c>
      <c r="V10" s="594">
        <f>'STATE- GOA'!Z10</f>
        <v>0</v>
      </c>
      <c r="W10" s="602">
        <f>'STATE- GOA'!AA10</f>
        <v>0</v>
      </c>
      <c r="X10" s="594">
        <f>'STATE- GOA'!AB10</f>
        <v>0</v>
      </c>
      <c r="Y10" s="604"/>
    </row>
    <row r="11" spans="1:25">
      <c r="A11" s="594">
        <v>1.05</v>
      </c>
      <c r="B11" s="604" t="s">
        <v>10</v>
      </c>
      <c r="C11" s="602">
        <f>'STATE- GOA'!C11</f>
        <v>0</v>
      </c>
      <c r="D11" s="594">
        <f>'STATE- GOA'!D11</f>
        <v>0</v>
      </c>
      <c r="E11" s="602">
        <f>'STATE- GOA'!E11</f>
        <v>0</v>
      </c>
      <c r="F11" s="594">
        <f>'STATE- GOA'!F11</f>
        <v>0</v>
      </c>
      <c r="G11" s="603">
        <f>'STATE- GOA'!G11</f>
        <v>0</v>
      </c>
      <c r="H11" s="603">
        <f>'STATE- GOA'!H11</f>
        <v>0</v>
      </c>
      <c r="I11" s="602">
        <f>'STATE- GOA'!I11</f>
        <v>0</v>
      </c>
      <c r="J11" s="594">
        <f>'STATE- GOA'!J11</f>
        <v>0</v>
      </c>
      <c r="K11" s="602">
        <f>'STATE- GOA'!K11</f>
        <v>0</v>
      </c>
      <c r="L11" s="594">
        <f>'STATE- GOA'!L11</f>
        <v>0</v>
      </c>
      <c r="M11" s="631">
        <f>'STATE- GOA'!O11</f>
        <v>0</v>
      </c>
      <c r="N11" s="602">
        <f>'STATE- GOA'!P11</f>
        <v>0</v>
      </c>
      <c r="O11" s="594">
        <f>'STATE- GOA'!Q11</f>
        <v>0</v>
      </c>
      <c r="P11" s="602">
        <f>'STATE- GOA'!R11</f>
        <v>0</v>
      </c>
      <c r="Q11" s="594">
        <f>'STATE- GOA'!S11</f>
        <v>0</v>
      </c>
      <c r="R11" s="602">
        <f>'STATE- GOA'!T11</f>
        <v>0</v>
      </c>
      <c r="S11" s="594">
        <f>'STATE- GOA'!U11</f>
        <v>0</v>
      </c>
      <c r="T11" s="602">
        <f>'STATE- GOA'!X11</f>
        <v>0</v>
      </c>
      <c r="U11" s="602">
        <f>'STATE- GOA'!Y11</f>
        <v>0</v>
      </c>
      <c r="V11" s="594">
        <f>'STATE- GOA'!Z11</f>
        <v>0</v>
      </c>
      <c r="W11" s="602">
        <f>'STATE- GOA'!AA11</f>
        <v>0</v>
      </c>
      <c r="X11" s="594">
        <f>'STATE- GOA'!AB11</f>
        <v>0</v>
      </c>
      <c r="Y11" s="604"/>
    </row>
    <row r="12" spans="1:25" ht="18">
      <c r="A12" s="594">
        <v>1.06</v>
      </c>
      <c r="B12" s="605" t="s">
        <v>11</v>
      </c>
      <c r="C12" s="602">
        <f>'STATE- GOA'!C12</f>
        <v>0</v>
      </c>
      <c r="D12" s="594">
        <f>'STATE- GOA'!D12</f>
        <v>0</v>
      </c>
      <c r="E12" s="602">
        <f>'STATE- GOA'!E12</f>
        <v>0</v>
      </c>
      <c r="F12" s="594">
        <f>'STATE- GOA'!F12</f>
        <v>0</v>
      </c>
      <c r="G12" s="603">
        <f>'STATE- GOA'!G12</f>
        <v>0</v>
      </c>
      <c r="H12" s="603">
        <f>'STATE- GOA'!H12</f>
        <v>0</v>
      </c>
      <c r="I12" s="602">
        <f>'STATE- GOA'!I12</f>
        <v>0</v>
      </c>
      <c r="J12" s="594">
        <f>'STATE- GOA'!J12</f>
        <v>0</v>
      </c>
      <c r="K12" s="602">
        <f>'STATE- GOA'!K12</f>
        <v>0</v>
      </c>
      <c r="L12" s="594">
        <f>'STATE- GOA'!L12</f>
        <v>0</v>
      </c>
      <c r="M12" s="631">
        <f>'STATE- GOA'!O12</f>
        <v>0</v>
      </c>
      <c r="N12" s="602">
        <f>'STATE- GOA'!P12</f>
        <v>0</v>
      </c>
      <c r="O12" s="594">
        <f>'STATE- GOA'!Q12</f>
        <v>0</v>
      </c>
      <c r="P12" s="602">
        <f>'STATE- GOA'!R12</f>
        <v>0</v>
      </c>
      <c r="Q12" s="594">
        <f>'STATE- GOA'!S12</f>
        <v>0</v>
      </c>
      <c r="R12" s="602">
        <f>'STATE- GOA'!T12</f>
        <v>0</v>
      </c>
      <c r="S12" s="594">
        <f>'STATE- GOA'!U12</f>
        <v>0</v>
      </c>
      <c r="T12" s="602">
        <f>'STATE- GOA'!X12</f>
        <v>0</v>
      </c>
      <c r="U12" s="602">
        <f>'STATE- GOA'!Y12</f>
        <v>0</v>
      </c>
      <c r="V12" s="594">
        <f>'STATE- GOA'!Z12</f>
        <v>0</v>
      </c>
      <c r="W12" s="602">
        <f>'STATE- GOA'!AA12</f>
        <v>0</v>
      </c>
      <c r="X12" s="594">
        <f>'STATE- GOA'!AB12</f>
        <v>0</v>
      </c>
      <c r="Y12" s="605"/>
    </row>
    <row r="13" spans="1:25" ht="18">
      <c r="A13" s="594">
        <v>1.07</v>
      </c>
      <c r="B13" s="605" t="s">
        <v>12</v>
      </c>
      <c r="C13" s="602">
        <f>'STATE- GOA'!C13</f>
        <v>0</v>
      </c>
      <c r="D13" s="594">
        <f>'STATE- GOA'!D13</f>
        <v>0</v>
      </c>
      <c r="E13" s="602">
        <f>'STATE- GOA'!E13</f>
        <v>0</v>
      </c>
      <c r="F13" s="594">
        <f>'STATE- GOA'!F13</f>
        <v>0</v>
      </c>
      <c r="G13" s="603">
        <f>'STATE- GOA'!G13</f>
        <v>0</v>
      </c>
      <c r="H13" s="603">
        <f>'STATE- GOA'!H13</f>
        <v>0</v>
      </c>
      <c r="I13" s="602">
        <f>'STATE- GOA'!I13</f>
        <v>0</v>
      </c>
      <c r="J13" s="594">
        <f>'STATE- GOA'!J13</f>
        <v>0</v>
      </c>
      <c r="K13" s="602">
        <f>'STATE- GOA'!K13</f>
        <v>0</v>
      </c>
      <c r="L13" s="594">
        <f>'STATE- GOA'!L13</f>
        <v>0</v>
      </c>
      <c r="M13" s="631">
        <f>'STATE- GOA'!O13</f>
        <v>0</v>
      </c>
      <c r="N13" s="602">
        <f>'STATE- GOA'!P13</f>
        <v>0</v>
      </c>
      <c r="O13" s="594">
        <f>'STATE- GOA'!Q13</f>
        <v>0</v>
      </c>
      <c r="P13" s="602">
        <f>'STATE- GOA'!R13</f>
        <v>0</v>
      </c>
      <c r="Q13" s="594">
        <f>'STATE- GOA'!S13</f>
        <v>0</v>
      </c>
      <c r="R13" s="602">
        <f>'STATE- GOA'!T13</f>
        <v>0</v>
      </c>
      <c r="S13" s="594">
        <f>'STATE- GOA'!U13</f>
        <v>0</v>
      </c>
      <c r="T13" s="602">
        <f>'STATE- GOA'!X13</f>
        <v>0</v>
      </c>
      <c r="U13" s="602">
        <f>'STATE- GOA'!Y13</f>
        <v>0</v>
      </c>
      <c r="V13" s="594">
        <f>'STATE- GOA'!Z13</f>
        <v>0</v>
      </c>
      <c r="W13" s="602">
        <f>'STATE- GOA'!AA13</f>
        <v>0</v>
      </c>
      <c r="X13" s="594">
        <f>'STATE- GOA'!AB13</f>
        <v>0</v>
      </c>
      <c r="Y13" s="605"/>
    </row>
    <row r="14" spans="1:25" ht="18">
      <c r="A14" s="600">
        <v>2</v>
      </c>
      <c r="B14" s="606" t="s">
        <v>13</v>
      </c>
      <c r="C14" s="602">
        <f>'STATE- GOA'!C14</f>
        <v>0</v>
      </c>
      <c r="D14" s="594">
        <f>'STATE- GOA'!D14</f>
        <v>0</v>
      </c>
      <c r="E14" s="602">
        <f>'STATE- GOA'!E14</f>
        <v>0</v>
      </c>
      <c r="F14" s="594">
        <f>'STATE- GOA'!F14</f>
        <v>0</v>
      </c>
      <c r="G14" s="603">
        <f>'STATE- GOA'!G14</f>
        <v>0</v>
      </c>
      <c r="H14" s="603">
        <f>'STATE- GOA'!H14</f>
        <v>0</v>
      </c>
      <c r="I14" s="602">
        <f>'STATE- GOA'!I14</f>
        <v>0</v>
      </c>
      <c r="J14" s="594">
        <f>'STATE- GOA'!J14</f>
        <v>0</v>
      </c>
      <c r="K14" s="602">
        <f>'STATE- GOA'!K14</f>
        <v>0</v>
      </c>
      <c r="L14" s="594">
        <f>'STATE- GOA'!L14</f>
        <v>0</v>
      </c>
      <c r="M14" s="631">
        <f>'STATE- GOA'!O14</f>
        <v>0</v>
      </c>
      <c r="N14" s="602">
        <f>'STATE- GOA'!P14</f>
        <v>0</v>
      </c>
      <c r="O14" s="594">
        <f>'STATE- GOA'!Q14</f>
        <v>0</v>
      </c>
      <c r="P14" s="602">
        <f>'STATE- GOA'!R14</f>
        <v>0</v>
      </c>
      <c r="Q14" s="594">
        <f>'STATE- GOA'!S14</f>
        <v>0</v>
      </c>
      <c r="R14" s="602">
        <f>'STATE- GOA'!T14</f>
        <v>0</v>
      </c>
      <c r="S14" s="594">
        <f>'STATE- GOA'!U14</f>
        <v>0</v>
      </c>
      <c r="T14" s="602">
        <f>'STATE- GOA'!X14</f>
        <v>0</v>
      </c>
      <c r="U14" s="602">
        <f>'STATE- GOA'!Y14</f>
        <v>0</v>
      </c>
      <c r="V14" s="594">
        <f>'STATE- GOA'!Z14</f>
        <v>0</v>
      </c>
      <c r="W14" s="602">
        <f>'STATE- GOA'!AA14</f>
        <v>0</v>
      </c>
      <c r="X14" s="594">
        <f>'STATE- GOA'!AB14</f>
        <v>0</v>
      </c>
      <c r="Y14" s="606"/>
    </row>
    <row r="15" spans="1:25">
      <c r="A15" s="600"/>
      <c r="B15" s="606" t="s">
        <v>258</v>
      </c>
      <c r="C15" s="602">
        <f>'STATE- GOA'!C15</f>
        <v>0</v>
      </c>
      <c r="D15" s="594">
        <f>'STATE- GOA'!D15</f>
        <v>0</v>
      </c>
      <c r="E15" s="602">
        <f>'STATE- GOA'!E15</f>
        <v>0</v>
      </c>
      <c r="F15" s="594">
        <f>'STATE- GOA'!F15</f>
        <v>0</v>
      </c>
      <c r="G15" s="603">
        <f>'STATE- GOA'!G15</f>
        <v>0</v>
      </c>
      <c r="H15" s="603">
        <f>'STATE- GOA'!H15</f>
        <v>0</v>
      </c>
      <c r="I15" s="602">
        <f>'STATE- GOA'!I15</f>
        <v>0</v>
      </c>
      <c r="J15" s="594">
        <f>'STATE- GOA'!J15</f>
        <v>0</v>
      </c>
      <c r="K15" s="602">
        <f>'STATE- GOA'!K15</f>
        <v>0</v>
      </c>
      <c r="L15" s="594">
        <f>'STATE- GOA'!L15</f>
        <v>0</v>
      </c>
      <c r="M15" s="631">
        <f>'STATE- GOA'!O15</f>
        <v>0</v>
      </c>
      <c r="N15" s="602">
        <f>'STATE- GOA'!P15</f>
        <v>0</v>
      </c>
      <c r="O15" s="594">
        <f>'STATE- GOA'!Q15</f>
        <v>0</v>
      </c>
      <c r="P15" s="602">
        <f>'STATE- GOA'!R15</f>
        <v>0</v>
      </c>
      <c r="Q15" s="594">
        <f>'STATE- GOA'!S15</f>
        <v>0</v>
      </c>
      <c r="R15" s="602">
        <f>'STATE- GOA'!T15</f>
        <v>0</v>
      </c>
      <c r="S15" s="594">
        <f>'STATE- GOA'!U15</f>
        <v>0</v>
      </c>
      <c r="T15" s="602">
        <f>'STATE- GOA'!X15</f>
        <v>0</v>
      </c>
      <c r="U15" s="602">
        <f>'STATE- GOA'!Y15</f>
        <v>0</v>
      </c>
      <c r="V15" s="594">
        <f>'STATE- GOA'!Z15</f>
        <v>0</v>
      </c>
      <c r="W15" s="602">
        <f>'STATE- GOA'!AA15</f>
        <v>0</v>
      </c>
      <c r="X15" s="594">
        <f>'STATE- GOA'!AB15</f>
        <v>0</v>
      </c>
      <c r="Y15" s="606"/>
    </row>
    <row r="16" spans="1:25">
      <c r="A16" s="594"/>
      <c r="B16" s="607" t="s">
        <v>14</v>
      </c>
      <c r="C16" s="602">
        <f>'STATE- GOA'!C16</f>
        <v>0</v>
      </c>
      <c r="D16" s="594">
        <f>'STATE- GOA'!D16</f>
        <v>0</v>
      </c>
      <c r="E16" s="602">
        <f>'STATE- GOA'!E16</f>
        <v>0</v>
      </c>
      <c r="F16" s="594">
        <f>'STATE- GOA'!F16</f>
        <v>0</v>
      </c>
      <c r="G16" s="603">
        <f>'STATE- GOA'!G16</f>
        <v>0</v>
      </c>
      <c r="H16" s="603">
        <f>'STATE- GOA'!H16</f>
        <v>0</v>
      </c>
      <c r="I16" s="602">
        <f>'STATE- GOA'!I16</f>
        <v>0</v>
      </c>
      <c r="J16" s="594">
        <f>'STATE- GOA'!J16</f>
        <v>0</v>
      </c>
      <c r="K16" s="602">
        <f>'STATE- GOA'!K16</f>
        <v>0</v>
      </c>
      <c r="L16" s="594">
        <f>'STATE- GOA'!L16</f>
        <v>0</v>
      </c>
      <c r="M16" s="631">
        <f>'STATE- GOA'!O16</f>
        <v>0</v>
      </c>
      <c r="N16" s="602">
        <f>'STATE- GOA'!P16</f>
        <v>0</v>
      </c>
      <c r="O16" s="594">
        <f>'STATE- GOA'!Q16</f>
        <v>0</v>
      </c>
      <c r="P16" s="602">
        <f>'STATE- GOA'!R16</f>
        <v>0</v>
      </c>
      <c r="Q16" s="594">
        <f>'STATE- GOA'!S16</f>
        <v>0</v>
      </c>
      <c r="R16" s="602">
        <f>'STATE- GOA'!T16</f>
        <v>0</v>
      </c>
      <c r="S16" s="594">
        <f>'STATE- GOA'!U16</f>
        <v>0</v>
      </c>
      <c r="T16" s="602">
        <f>'STATE- GOA'!X16</f>
        <v>0</v>
      </c>
      <c r="U16" s="602">
        <f>'STATE- GOA'!Y16</f>
        <v>0</v>
      </c>
      <c r="V16" s="594">
        <f>'STATE- GOA'!Z16</f>
        <v>0</v>
      </c>
      <c r="W16" s="602">
        <f>'STATE- GOA'!AA16</f>
        <v>0</v>
      </c>
      <c r="X16" s="594">
        <f>'STATE- GOA'!AB16</f>
        <v>0</v>
      </c>
      <c r="Y16" s="607"/>
    </row>
    <row r="17" spans="1:25">
      <c r="A17" s="594">
        <v>2.0099999999999998</v>
      </c>
      <c r="B17" s="604" t="s">
        <v>153</v>
      </c>
      <c r="C17" s="602">
        <f>'STATE- GOA'!C17</f>
        <v>0</v>
      </c>
      <c r="D17" s="594">
        <f>'STATE- GOA'!D17</f>
        <v>0</v>
      </c>
      <c r="E17" s="602">
        <f>'STATE- GOA'!E17</f>
        <v>0</v>
      </c>
      <c r="F17" s="594">
        <f>'STATE- GOA'!F17</f>
        <v>0</v>
      </c>
      <c r="G17" s="603">
        <f>'STATE- GOA'!G17</f>
        <v>0</v>
      </c>
      <c r="H17" s="603">
        <f>'STATE- GOA'!H17</f>
        <v>0</v>
      </c>
      <c r="I17" s="602">
        <f>'STATE- GOA'!I17</f>
        <v>0</v>
      </c>
      <c r="J17" s="594">
        <f>'STATE- GOA'!J17</f>
        <v>0</v>
      </c>
      <c r="K17" s="602">
        <f>'STATE- GOA'!K17</f>
        <v>0</v>
      </c>
      <c r="L17" s="594">
        <f>'STATE- GOA'!L17</f>
        <v>0</v>
      </c>
      <c r="M17" s="631">
        <f>'STATE- GOA'!O17</f>
        <v>2</v>
      </c>
      <c r="N17" s="602">
        <f>'STATE- GOA'!P17</f>
        <v>0</v>
      </c>
      <c r="O17" s="594">
        <f>'STATE- GOA'!Q17</f>
        <v>0</v>
      </c>
      <c r="P17" s="602">
        <f>'STATE- GOA'!R17</f>
        <v>0</v>
      </c>
      <c r="Q17" s="594">
        <f>'STATE- GOA'!S17</f>
        <v>0</v>
      </c>
      <c r="R17" s="602">
        <f>'STATE- GOA'!T17</f>
        <v>0</v>
      </c>
      <c r="S17" s="594">
        <f>'STATE- GOA'!U17</f>
        <v>0</v>
      </c>
      <c r="T17" s="602">
        <f>'STATE- GOA'!X17</f>
        <v>2</v>
      </c>
      <c r="U17" s="602">
        <f>'STATE- GOA'!Y17</f>
        <v>0</v>
      </c>
      <c r="V17" s="594">
        <f>'STATE- GOA'!Z17</f>
        <v>0</v>
      </c>
      <c r="W17" s="602">
        <f>'STATE- GOA'!AA17</f>
        <v>0</v>
      </c>
      <c r="X17" s="594">
        <f>'STATE- GOA'!AB17</f>
        <v>0</v>
      </c>
      <c r="Y17" s="604"/>
    </row>
    <row r="18" spans="1:25" ht="18">
      <c r="A18" s="594">
        <v>2.02</v>
      </c>
      <c r="B18" s="604" t="s">
        <v>15</v>
      </c>
      <c r="C18" s="602">
        <f>'STATE- GOA'!C18</f>
        <v>0</v>
      </c>
      <c r="D18" s="594">
        <f>'STATE- GOA'!D18</f>
        <v>0</v>
      </c>
      <c r="E18" s="602">
        <f>'STATE- GOA'!E18</f>
        <v>0</v>
      </c>
      <c r="F18" s="594">
        <f>'STATE- GOA'!F18</f>
        <v>0</v>
      </c>
      <c r="G18" s="603">
        <f>'STATE- GOA'!G18</f>
        <v>0</v>
      </c>
      <c r="H18" s="603">
        <f>'STATE- GOA'!H18</f>
        <v>0</v>
      </c>
      <c r="I18" s="602">
        <f>'STATE- GOA'!I18</f>
        <v>0</v>
      </c>
      <c r="J18" s="594">
        <f>'STATE- GOA'!J18</f>
        <v>0</v>
      </c>
      <c r="K18" s="602">
        <f>'STATE- GOA'!K18</f>
        <v>0</v>
      </c>
      <c r="L18" s="594">
        <f>'STATE- GOA'!L18</f>
        <v>0</v>
      </c>
      <c r="M18" s="631">
        <f>'STATE- GOA'!O18</f>
        <v>3</v>
      </c>
      <c r="N18" s="602">
        <f>'STATE- GOA'!P18</f>
        <v>0</v>
      </c>
      <c r="O18" s="594">
        <f>'STATE- GOA'!Q18</f>
        <v>0</v>
      </c>
      <c r="P18" s="602">
        <f>'STATE- GOA'!R18</f>
        <v>0</v>
      </c>
      <c r="Q18" s="594">
        <f>'STATE- GOA'!S18</f>
        <v>0</v>
      </c>
      <c r="R18" s="602">
        <f>'STATE- GOA'!T18</f>
        <v>0</v>
      </c>
      <c r="S18" s="594">
        <f>'STATE- GOA'!U18</f>
        <v>0</v>
      </c>
      <c r="T18" s="602">
        <f>'STATE- GOA'!X18</f>
        <v>3</v>
      </c>
      <c r="U18" s="602">
        <f>'STATE- GOA'!Y18</f>
        <v>0</v>
      </c>
      <c r="V18" s="594">
        <f>'STATE- GOA'!Z18</f>
        <v>0</v>
      </c>
      <c r="W18" s="602">
        <f>'STATE- GOA'!AA18</f>
        <v>0</v>
      </c>
      <c r="X18" s="594">
        <f>'STATE- GOA'!AB18</f>
        <v>0</v>
      </c>
      <c r="Y18" s="604"/>
    </row>
    <row r="19" spans="1:25">
      <c r="A19" s="594">
        <v>2.0299999999999998</v>
      </c>
      <c r="B19" s="604" t="s">
        <v>154</v>
      </c>
      <c r="C19" s="602">
        <f>'STATE- GOA'!C19</f>
        <v>0</v>
      </c>
      <c r="D19" s="594">
        <f>'STATE- GOA'!D19</f>
        <v>0</v>
      </c>
      <c r="E19" s="602">
        <f>'STATE- GOA'!E19</f>
        <v>0</v>
      </c>
      <c r="F19" s="594">
        <f>'STATE- GOA'!F19</f>
        <v>0</v>
      </c>
      <c r="G19" s="603">
        <f>'STATE- GOA'!G19</f>
        <v>0</v>
      </c>
      <c r="H19" s="603">
        <f>'STATE- GOA'!H19</f>
        <v>0</v>
      </c>
      <c r="I19" s="602">
        <f>'STATE- GOA'!I19</f>
        <v>0</v>
      </c>
      <c r="J19" s="594">
        <f>'STATE- GOA'!J19</f>
        <v>0</v>
      </c>
      <c r="K19" s="602">
        <f>'STATE- GOA'!K19</f>
        <v>0</v>
      </c>
      <c r="L19" s="594">
        <f>'STATE- GOA'!L19</f>
        <v>0</v>
      </c>
      <c r="M19" s="631">
        <f>'STATE- GOA'!O19</f>
        <v>0.375</v>
      </c>
      <c r="N19" s="602">
        <f>'STATE- GOA'!P19</f>
        <v>0</v>
      </c>
      <c r="O19" s="594">
        <f>'STATE- GOA'!Q19</f>
        <v>0</v>
      </c>
      <c r="P19" s="602">
        <f>'STATE- GOA'!R19</f>
        <v>0</v>
      </c>
      <c r="Q19" s="594">
        <f>'STATE- GOA'!S19</f>
        <v>0</v>
      </c>
      <c r="R19" s="602">
        <f>'STATE- GOA'!T19</f>
        <v>0</v>
      </c>
      <c r="S19" s="594">
        <f>'STATE- GOA'!U19</f>
        <v>0</v>
      </c>
      <c r="T19" s="602">
        <f>'STATE- GOA'!X19</f>
        <v>0.375</v>
      </c>
      <c r="U19" s="602">
        <f>'STATE- GOA'!Y19</f>
        <v>0</v>
      </c>
      <c r="V19" s="594">
        <f>'STATE- GOA'!Z19</f>
        <v>0</v>
      </c>
      <c r="W19" s="602">
        <f>'STATE- GOA'!AA19</f>
        <v>0</v>
      </c>
      <c r="X19" s="594">
        <f>'STATE- GOA'!AB19</f>
        <v>0</v>
      </c>
      <c r="Y19" s="604"/>
    </row>
    <row r="20" spans="1:25" ht="18">
      <c r="A20" s="594">
        <v>2.04</v>
      </c>
      <c r="B20" s="604" t="s">
        <v>155</v>
      </c>
      <c r="C20" s="602">
        <f>'STATE- GOA'!C20</f>
        <v>0</v>
      </c>
      <c r="D20" s="594">
        <f>'STATE- GOA'!D20</f>
        <v>0</v>
      </c>
      <c r="E20" s="602">
        <f>'STATE- GOA'!E20</f>
        <v>0</v>
      </c>
      <c r="F20" s="594">
        <f>'STATE- GOA'!F20</f>
        <v>0</v>
      </c>
      <c r="G20" s="603">
        <f>'STATE- GOA'!G20</f>
        <v>0</v>
      </c>
      <c r="H20" s="603">
        <f>'STATE- GOA'!H20</f>
        <v>0</v>
      </c>
      <c r="I20" s="602">
        <f>'STATE- GOA'!I20</f>
        <v>0</v>
      </c>
      <c r="J20" s="594">
        <f>'STATE- GOA'!J20</f>
        <v>0</v>
      </c>
      <c r="K20" s="602">
        <f>'STATE- GOA'!K20</f>
        <v>0</v>
      </c>
      <c r="L20" s="594">
        <f>'STATE- GOA'!L20</f>
        <v>0</v>
      </c>
      <c r="M20" s="631">
        <f>'STATE- GOA'!O20</f>
        <v>0</v>
      </c>
      <c r="N20" s="602">
        <f>'STATE- GOA'!P20</f>
        <v>0</v>
      </c>
      <c r="O20" s="594">
        <f>'STATE- GOA'!Q20</f>
        <v>0</v>
      </c>
      <c r="P20" s="602">
        <f>'STATE- GOA'!R20</f>
        <v>0</v>
      </c>
      <c r="Q20" s="594">
        <f>'STATE- GOA'!S20</f>
        <v>0</v>
      </c>
      <c r="R20" s="602">
        <f>'STATE- GOA'!T20</f>
        <v>0</v>
      </c>
      <c r="S20" s="594">
        <f>'STATE- GOA'!U20</f>
        <v>0</v>
      </c>
      <c r="T20" s="602">
        <f>'STATE- GOA'!X20</f>
        <v>0</v>
      </c>
      <c r="U20" s="602">
        <f>'STATE- GOA'!Y20</f>
        <v>0</v>
      </c>
      <c r="V20" s="594">
        <f>'STATE- GOA'!Z20</f>
        <v>0</v>
      </c>
      <c r="W20" s="602">
        <f>'STATE- GOA'!AA20</f>
        <v>0</v>
      </c>
      <c r="X20" s="594">
        <f>'STATE- GOA'!AB20</f>
        <v>0</v>
      </c>
      <c r="Y20" s="604"/>
    </row>
    <row r="21" spans="1:25">
      <c r="A21" s="594"/>
      <c r="B21" s="608" t="s">
        <v>233</v>
      </c>
      <c r="C21" s="602">
        <f>'STATE- GOA'!C21</f>
        <v>0</v>
      </c>
      <c r="D21" s="594">
        <f>'STATE- GOA'!D21</f>
        <v>0</v>
      </c>
      <c r="E21" s="602">
        <f>'STATE- GOA'!E21</f>
        <v>0</v>
      </c>
      <c r="F21" s="594">
        <f>'STATE- GOA'!F21</f>
        <v>0</v>
      </c>
      <c r="G21" s="603">
        <f>'STATE- GOA'!G21</f>
        <v>0</v>
      </c>
      <c r="H21" s="603">
        <f>'STATE- GOA'!H21</f>
        <v>0</v>
      </c>
      <c r="I21" s="602">
        <f>'STATE- GOA'!I21</f>
        <v>0</v>
      </c>
      <c r="J21" s="594">
        <f>'STATE- GOA'!J21</f>
        <v>0</v>
      </c>
      <c r="K21" s="602">
        <f>'STATE- GOA'!K21</f>
        <v>0</v>
      </c>
      <c r="L21" s="594">
        <f>'STATE- GOA'!L21</f>
        <v>0</v>
      </c>
      <c r="M21" s="631">
        <f>'STATE- GOA'!O21</f>
        <v>0</v>
      </c>
      <c r="N21" s="602">
        <f>'STATE- GOA'!P21</f>
        <v>0</v>
      </c>
      <c r="O21" s="594">
        <f>'STATE- GOA'!Q21</f>
        <v>0</v>
      </c>
      <c r="P21" s="602">
        <f>'STATE- GOA'!R21</f>
        <v>0</v>
      </c>
      <c r="Q21" s="594">
        <f>'STATE- GOA'!S21</f>
        <v>0</v>
      </c>
      <c r="R21" s="602">
        <f>'STATE- GOA'!T21</f>
        <v>0</v>
      </c>
      <c r="S21" s="594">
        <f>'STATE- GOA'!U21</f>
        <v>0</v>
      </c>
      <c r="T21" s="602">
        <f>'STATE- GOA'!X21</f>
        <v>0</v>
      </c>
      <c r="U21" s="602">
        <f>'STATE- GOA'!Y21</f>
        <v>0</v>
      </c>
      <c r="V21" s="594">
        <f>'STATE- GOA'!Z21</f>
        <v>0</v>
      </c>
      <c r="W21" s="602">
        <f>'STATE- GOA'!AA21</f>
        <v>0</v>
      </c>
      <c r="X21" s="594">
        <f>'STATE- GOA'!AB21</f>
        <v>0</v>
      </c>
      <c r="Y21" s="608"/>
    </row>
    <row r="22" spans="1:25">
      <c r="A22" s="594"/>
      <c r="B22" s="607" t="s">
        <v>327</v>
      </c>
      <c r="C22" s="602">
        <f>'STATE- GOA'!C22</f>
        <v>0</v>
      </c>
      <c r="D22" s="594">
        <f>'STATE- GOA'!D22</f>
        <v>0</v>
      </c>
      <c r="E22" s="602">
        <f>'STATE- GOA'!E22</f>
        <v>0</v>
      </c>
      <c r="F22" s="594">
        <f>'STATE- GOA'!F22</f>
        <v>0</v>
      </c>
      <c r="G22" s="603">
        <f>'STATE- GOA'!G22</f>
        <v>0</v>
      </c>
      <c r="H22" s="603">
        <f>'STATE- GOA'!H22</f>
        <v>0</v>
      </c>
      <c r="I22" s="602">
        <f>'STATE- GOA'!I22</f>
        <v>0</v>
      </c>
      <c r="J22" s="594">
        <f>'STATE- GOA'!J22</f>
        <v>0</v>
      </c>
      <c r="K22" s="602">
        <f>'STATE- GOA'!K22</f>
        <v>0</v>
      </c>
      <c r="L22" s="594">
        <f>'STATE- GOA'!L22</f>
        <v>0</v>
      </c>
      <c r="M22" s="631">
        <f>'STATE- GOA'!O22</f>
        <v>0</v>
      </c>
      <c r="N22" s="602">
        <f>'STATE- GOA'!P22</f>
        <v>0</v>
      </c>
      <c r="O22" s="594">
        <f>'STATE- GOA'!Q22</f>
        <v>0</v>
      </c>
      <c r="P22" s="602">
        <f>'STATE- GOA'!R22</f>
        <v>0</v>
      </c>
      <c r="Q22" s="594">
        <f>'STATE- GOA'!S22</f>
        <v>0</v>
      </c>
      <c r="R22" s="602">
        <f>'STATE- GOA'!T22</f>
        <v>0</v>
      </c>
      <c r="S22" s="594">
        <f>'STATE- GOA'!U22</f>
        <v>0</v>
      </c>
      <c r="T22" s="602">
        <f>'STATE- GOA'!X22</f>
        <v>0</v>
      </c>
      <c r="U22" s="602">
        <f>'STATE- GOA'!Y22</f>
        <v>0</v>
      </c>
      <c r="V22" s="594">
        <f>'STATE- GOA'!Z22</f>
        <v>0</v>
      </c>
      <c r="W22" s="602">
        <f>'STATE- GOA'!AA22</f>
        <v>0</v>
      </c>
      <c r="X22" s="594">
        <f>'STATE- GOA'!AB22</f>
        <v>0</v>
      </c>
      <c r="Y22" s="607"/>
    </row>
    <row r="23" spans="1:25" ht="18">
      <c r="A23" s="594">
        <v>2.0499999999999998</v>
      </c>
      <c r="B23" s="609" t="s">
        <v>245</v>
      </c>
      <c r="C23" s="602">
        <f>'STATE- GOA'!C23</f>
        <v>0</v>
      </c>
      <c r="D23" s="594">
        <f>'STATE- GOA'!D23</f>
        <v>0</v>
      </c>
      <c r="E23" s="602">
        <f>'STATE- GOA'!E23</f>
        <v>0</v>
      </c>
      <c r="F23" s="594">
        <f>'STATE- GOA'!F23</f>
        <v>0</v>
      </c>
      <c r="G23" s="603">
        <f>'STATE- GOA'!G23</f>
        <v>0</v>
      </c>
      <c r="H23" s="603">
        <f>'STATE- GOA'!H23</f>
        <v>0</v>
      </c>
      <c r="I23" s="602">
        <f>'STATE- GOA'!I23</f>
        <v>0</v>
      </c>
      <c r="J23" s="594">
        <f>'STATE- GOA'!J23</f>
        <v>0</v>
      </c>
      <c r="K23" s="602">
        <f>'STATE- GOA'!K23</f>
        <v>0</v>
      </c>
      <c r="L23" s="594">
        <f>'STATE- GOA'!L23</f>
        <v>0</v>
      </c>
      <c r="M23" s="631">
        <f>'STATE- GOA'!O23</f>
        <v>9</v>
      </c>
      <c r="N23" s="602">
        <f>'STATE- GOA'!P23</f>
        <v>0</v>
      </c>
      <c r="O23" s="594">
        <f>'STATE- GOA'!Q23</f>
        <v>0</v>
      </c>
      <c r="P23" s="602">
        <f>'STATE- GOA'!R23</f>
        <v>0</v>
      </c>
      <c r="Q23" s="594">
        <f>'STATE- GOA'!S23</f>
        <v>0</v>
      </c>
      <c r="R23" s="602">
        <f>'STATE- GOA'!T23</f>
        <v>0</v>
      </c>
      <c r="S23" s="594">
        <f>'STATE- GOA'!U23</f>
        <v>0</v>
      </c>
      <c r="T23" s="602">
        <f>'STATE- GOA'!X23</f>
        <v>9</v>
      </c>
      <c r="U23" s="602">
        <f>'STATE- GOA'!Y23</f>
        <v>0</v>
      </c>
      <c r="V23" s="594">
        <f>'STATE- GOA'!Z23</f>
        <v>0</v>
      </c>
      <c r="W23" s="602">
        <f>'STATE- GOA'!AA23</f>
        <v>0</v>
      </c>
      <c r="X23" s="594">
        <f>'STATE- GOA'!AB23</f>
        <v>0</v>
      </c>
      <c r="Y23" s="609"/>
    </row>
    <row r="24" spans="1:25">
      <c r="A24" s="594">
        <v>2.06</v>
      </c>
      <c r="B24" s="609" t="s">
        <v>168</v>
      </c>
      <c r="C24" s="602">
        <f>'STATE- GOA'!C24</f>
        <v>0</v>
      </c>
      <c r="D24" s="594">
        <f>'STATE- GOA'!D24</f>
        <v>0</v>
      </c>
      <c r="E24" s="602">
        <f>'STATE- GOA'!E24</f>
        <v>0</v>
      </c>
      <c r="F24" s="594">
        <f>'STATE- GOA'!F24</f>
        <v>0</v>
      </c>
      <c r="G24" s="603">
        <f>'STATE- GOA'!G24</f>
        <v>0</v>
      </c>
      <c r="H24" s="603">
        <f>'STATE- GOA'!H24</f>
        <v>0</v>
      </c>
      <c r="I24" s="602">
        <f>'STATE- GOA'!I24</f>
        <v>0</v>
      </c>
      <c r="J24" s="594">
        <f>'STATE- GOA'!J24</f>
        <v>0</v>
      </c>
      <c r="K24" s="602">
        <f>'STATE- GOA'!K24</f>
        <v>0</v>
      </c>
      <c r="L24" s="594">
        <f>'STATE- GOA'!L24</f>
        <v>0</v>
      </c>
      <c r="M24" s="631">
        <f>'STATE- GOA'!O24</f>
        <v>0.6</v>
      </c>
      <c r="N24" s="602">
        <f>'STATE- GOA'!P24</f>
        <v>0</v>
      </c>
      <c r="O24" s="594">
        <f>'STATE- GOA'!Q24</f>
        <v>0</v>
      </c>
      <c r="P24" s="602">
        <f>'STATE- GOA'!R24</f>
        <v>0</v>
      </c>
      <c r="Q24" s="594">
        <f>'STATE- GOA'!S24</f>
        <v>0</v>
      </c>
      <c r="R24" s="602">
        <f>'STATE- GOA'!T24</f>
        <v>0</v>
      </c>
      <c r="S24" s="594">
        <f>'STATE- GOA'!U24</f>
        <v>0</v>
      </c>
      <c r="T24" s="602">
        <f>'STATE- GOA'!X24</f>
        <v>0.6</v>
      </c>
      <c r="U24" s="602">
        <f>'STATE- GOA'!Y24</f>
        <v>0</v>
      </c>
      <c r="V24" s="594">
        <f>'STATE- GOA'!Z24</f>
        <v>0</v>
      </c>
      <c r="W24" s="602">
        <f>'STATE- GOA'!AA24</f>
        <v>0</v>
      </c>
      <c r="X24" s="594">
        <f>'STATE- GOA'!AB24</f>
        <v>0</v>
      </c>
      <c r="Y24" s="609"/>
    </row>
    <row r="25" spans="1:25" ht="27">
      <c r="A25" s="594">
        <v>2.0699999999999998</v>
      </c>
      <c r="B25" s="609" t="s">
        <v>244</v>
      </c>
      <c r="C25" s="602">
        <f>'STATE- GOA'!C25</f>
        <v>0</v>
      </c>
      <c r="D25" s="594">
        <f>'STATE- GOA'!D25</f>
        <v>0</v>
      </c>
      <c r="E25" s="602">
        <f>'STATE- GOA'!E25</f>
        <v>0</v>
      </c>
      <c r="F25" s="594">
        <f>'STATE- GOA'!F25</f>
        <v>0</v>
      </c>
      <c r="G25" s="603">
        <f>'STATE- GOA'!G25</f>
        <v>0</v>
      </c>
      <c r="H25" s="603">
        <f>'STATE- GOA'!H25</f>
        <v>0</v>
      </c>
      <c r="I25" s="602">
        <f>'STATE- GOA'!I25</f>
        <v>0</v>
      </c>
      <c r="J25" s="594">
        <f>'STATE- GOA'!J25</f>
        <v>0</v>
      </c>
      <c r="K25" s="602">
        <f>'STATE- GOA'!K25</f>
        <v>0</v>
      </c>
      <c r="L25" s="594">
        <f>'STATE- GOA'!L25</f>
        <v>0</v>
      </c>
      <c r="M25" s="631">
        <f>'STATE- GOA'!O25</f>
        <v>0.5</v>
      </c>
      <c r="N25" s="602">
        <f>'STATE- GOA'!P25</f>
        <v>0</v>
      </c>
      <c r="O25" s="594">
        <f>'STATE- GOA'!Q25</f>
        <v>0</v>
      </c>
      <c r="P25" s="602">
        <f>'STATE- GOA'!R25</f>
        <v>0</v>
      </c>
      <c r="Q25" s="594">
        <f>'STATE- GOA'!S25</f>
        <v>0</v>
      </c>
      <c r="R25" s="602">
        <f>'STATE- GOA'!T25</f>
        <v>0</v>
      </c>
      <c r="S25" s="594">
        <f>'STATE- GOA'!U25</f>
        <v>0</v>
      </c>
      <c r="T25" s="602">
        <f>'STATE- GOA'!X25</f>
        <v>0.5</v>
      </c>
      <c r="U25" s="602">
        <f>'STATE- GOA'!Y25</f>
        <v>0</v>
      </c>
      <c r="V25" s="594">
        <f>'STATE- GOA'!Z25</f>
        <v>0</v>
      </c>
      <c r="W25" s="602">
        <f>'STATE- GOA'!AA25</f>
        <v>0</v>
      </c>
      <c r="X25" s="594">
        <f>'STATE- GOA'!AB25</f>
        <v>0</v>
      </c>
      <c r="Y25" s="609"/>
    </row>
    <row r="26" spans="1:25">
      <c r="A26" s="594">
        <v>2.08</v>
      </c>
      <c r="B26" s="609" t="s">
        <v>18</v>
      </c>
      <c r="C26" s="602">
        <f>'STATE- GOA'!C26</f>
        <v>0</v>
      </c>
      <c r="D26" s="594">
        <f>'STATE- GOA'!D26</f>
        <v>0</v>
      </c>
      <c r="E26" s="602">
        <f>'STATE- GOA'!E26</f>
        <v>0</v>
      </c>
      <c r="F26" s="594">
        <f>'STATE- GOA'!F26</f>
        <v>0</v>
      </c>
      <c r="G26" s="603">
        <f>'STATE- GOA'!G26</f>
        <v>0</v>
      </c>
      <c r="H26" s="603">
        <f>'STATE- GOA'!H26</f>
        <v>0</v>
      </c>
      <c r="I26" s="602">
        <f>'STATE- GOA'!I26</f>
        <v>0</v>
      </c>
      <c r="J26" s="594">
        <f>'STATE- GOA'!J26</f>
        <v>0</v>
      </c>
      <c r="K26" s="602">
        <f>'STATE- GOA'!K26</f>
        <v>0</v>
      </c>
      <c r="L26" s="594">
        <f>'STATE- GOA'!L26</f>
        <v>0</v>
      </c>
      <c r="M26" s="631">
        <f>'STATE- GOA'!O26</f>
        <v>0</v>
      </c>
      <c r="N26" s="602">
        <f>'STATE- GOA'!P26</f>
        <v>0</v>
      </c>
      <c r="O26" s="594">
        <f>'STATE- GOA'!Q26</f>
        <v>0</v>
      </c>
      <c r="P26" s="602">
        <f>'STATE- GOA'!R26</f>
        <v>0</v>
      </c>
      <c r="Q26" s="594">
        <f>'STATE- GOA'!S26</f>
        <v>0</v>
      </c>
      <c r="R26" s="602">
        <f>'STATE- GOA'!T26</f>
        <v>0</v>
      </c>
      <c r="S26" s="594">
        <f>'STATE- GOA'!U26</f>
        <v>0</v>
      </c>
      <c r="T26" s="602">
        <f>'STATE- GOA'!X26</f>
        <v>0</v>
      </c>
      <c r="U26" s="602">
        <f>'STATE- GOA'!Y26</f>
        <v>0</v>
      </c>
      <c r="V26" s="594">
        <f>'STATE- GOA'!Z26</f>
        <v>0</v>
      </c>
      <c r="W26" s="602">
        <f>'STATE- GOA'!AA26</f>
        <v>0</v>
      </c>
      <c r="X26" s="594">
        <f>'STATE- GOA'!AB26</f>
        <v>0</v>
      </c>
      <c r="Y26" s="609"/>
    </row>
    <row r="27" spans="1:25">
      <c r="A27" s="594" t="s">
        <v>19</v>
      </c>
      <c r="B27" s="610" t="s">
        <v>171</v>
      </c>
      <c r="C27" s="602">
        <f>'STATE- GOA'!C27</f>
        <v>0</v>
      </c>
      <c r="D27" s="594">
        <f>'STATE- GOA'!D27</f>
        <v>0</v>
      </c>
      <c r="E27" s="602">
        <f>'STATE- GOA'!E27</f>
        <v>0</v>
      </c>
      <c r="F27" s="594">
        <f>'STATE- GOA'!F27</f>
        <v>0</v>
      </c>
      <c r="G27" s="603">
        <f>'STATE- GOA'!G27</f>
        <v>0</v>
      </c>
      <c r="H27" s="603">
        <f>'STATE- GOA'!H27</f>
        <v>0</v>
      </c>
      <c r="I27" s="602">
        <f>'STATE- GOA'!I27</f>
        <v>0</v>
      </c>
      <c r="J27" s="594">
        <f>'STATE- GOA'!J27</f>
        <v>0</v>
      </c>
      <c r="K27" s="602">
        <f>'STATE- GOA'!K27</f>
        <v>0</v>
      </c>
      <c r="L27" s="594">
        <f>'STATE- GOA'!L27</f>
        <v>0</v>
      </c>
      <c r="M27" s="631">
        <f>'STATE- GOA'!O27</f>
        <v>3</v>
      </c>
      <c r="N27" s="602">
        <f>'STATE- GOA'!P27</f>
        <v>0</v>
      </c>
      <c r="O27" s="594">
        <f>'STATE- GOA'!Q27</f>
        <v>0</v>
      </c>
      <c r="P27" s="602">
        <f>'STATE- GOA'!R27</f>
        <v>0</v>
      </c>
      <c r="Q27" s="594">
        <f>'STATE- GOA'!S27</f>
        <v>0</v>
      </c>
      <c r="R27" s="602">
        <f>'STATE- GOA'!T27</f>
        <v>0</v>
      </c>
      <c r="S27" s="594">
        <f>'STATE- GOA'!U27</f>
        <v>0</v>
      </c>
      <c r="T27" s="602">
        <f>'STATE- GOA'!X27</f>
        <v>3</v>
      </c>
      <c r="U27" s="602">
        <f>'STATE- GOA'!Y27</f>
        <v>0</v>
      </c>
      <c r="V27" s="594">
        <f>'STATE- GOA'!Z27</f>
        <v>0</v>
      </c>
      <c r="W27" s="602">
        <f>'STATE- GOA'!AA27</f>
        <v>0</v>
      </c>
      <c r="X27" s="594">
        <f>'STATE- GOA'!AB27</f>
        <v>0</v>
      </c>
      <c r="Y27" s="610"/>
    </row>
    <row r="28" spans="1:25" ht="18">
      <c r="A28" s="594" t="s">
        <v>20</v>
      </c>
      <c r="B28" s="610" t="s">
        <v>172</v>
      </c>
      <c r="C28" s="602">
        <f>'STATE- GOA'!C28</f>
        <v>0</v>
      </c>
      <c r="D28" s="594">
        <f>'STATE- GOA'!D28</f>
        <v>0</v>
      </c>
      <c r="E28" s="602">
        <f>'STATE- GOA'!E28</f>
        <v>0</v>
      </c>
      <c r="F28" s="594">
        <f>'STATE- GOA'!F28</f>
        <v>0</v>
      </c>
      <c r="G28" s="603">
        <f>'STATE- GOA'!G28</f>
        <v>0</v>
      </c>
      <c r="H28" s="603">
        <f>'STATE- GOA'!H28</f>
        <v>0</v>
      </c>
      <c r="I28" s="602">
        <f>'STATE- GOA'!I28</f>
        <v>0</v>
      </c>
      <c r="J28" s="594">
        <f>'STATE- GOA'!J28</f>
        <v>0</v>
      </c>
      <c r="K28" s="602">
        <f>'STATE- GOA'!K28</f>
        <v>0</v>
      </c>
      <c r="L28" s="594">
        <f>'STATE- GOA'!L28</f>
        <v>0</v>
      </c>
      <c r="M28" s="631">
        <f>'STATE- GOA'!O28</f>
        <v>9.6</v>
      </c>
      <c r="N28" s="602">
        <f>'STATE- GOA'!P28</f>
        <v>0</v>
      </c>
      <c r="O28" s="594">
        <f>'STATE- GOA'!Q28</f>
        <v>0</v>
      </c>
      <c r="P28" s="602">
        <f>'STATE- GOA'!R28</f>
        <v>0</v>
      </c>
      <c r="Q28" s="594">
        <f>'STATE- GOA'!S28</f>
        <v>0</v>
      </c>
      <c r="R28" s="602">
        <f>'STATE- GOA'!T28</f>
        <v>0</v>
      </c>
      <c r="S28" s="594">
        <f>'STATE- GOA'!U28</f>
        <v>0</v>
      </c>
      <c r="T28" s="602">
        <f>'STATE- GOA'!X28</f>
        <v>9.6</v>
      </c>
      <c r="U28" s="602">
        <f>'STATE- GOA'!Y28</f>
        <v>0</v>
      </c>
      <c r="V28" s="594">
        <f>'STATE- GOA'!Z28</f>
        <v>0</v>
      </c>
      <c r="W28" s="602">
        <f>'STATE- GOA'!AA28</f>
        <v>0</v>
      </c>
      <c r="X28" s="594">
        <f>'STATE- GOA'!AB28</f>
        <v>0</v>
      </c>
      <c r="Y28" s="610"/>
    </row>
    <row r="29" spans="1:25" ht="36">
      <c r="A29" s="594" t="s">
        <v>21</v>
      </c>
      <c r="B29" s="610" t="s">
        <v>223</v>
      </c>
      <c r="C29" s="602">
        <f>'STATE- GOA'!C29</f>
        <v>0</v>
      </c>
      <c r="D29" s="594">
        <f>'STATE- GOA'!D29</f>
        <v>0</v>
      </c>
      <c r="E29" s="602">
        <f>'STATE- GOA'!E29</f>
        <v>0</v>
      </c>
      <c r="F29" s="594">
        <f>'STATE- GOA'!F29</f>
        <v>0</v>
      </c>
      <c r="G29" s="603">
        <f>'STATE- GOA'!G29</f>
        <v>0</v>
      </c>
      <c r="H29" s="603">
        <f>'STATE- GOA'!H29</f>
        <v>0</v>
      </c>
      <c r="I29" s="602">
        <f>'STATE- GOA'!I29</f>
        <v>0</v>
      </c>
      <c r="J29" s="594">
        <f>'STATE- GOA'!J29</f>
        <v>0</v>
      </c>
      <c r="K29" s="602">
        <f>'STATE- GOA'!K29</f>
        <v>0</v>
      </c>
      <c r="L29" s="594">
        <f>'STATE- GOA'!L29</f>
        <v>0</v>
      </c>
      <c r="M29" s="631">
        <f>'STATE- GOA'!O29</f>
        <v>2.88</v>
      </c>
      <c r="N29" s="602">
        <f>'STATE- GOA'!P29</f>
        <v>0</v>
      </c>
      <c r="O29" s="594">
        <f>'STATE- GOA'!Q29</f>
        <v>0</v>
      </c>
      <c r="P29" s="602">
        <f>'STATE- GOA'!R29</f>
        <v>0</v>
      </c>
      <c r="Q29" s="594">
        <f>'STATE- GOA'!S29</f>
        <v>0</v>
      </c>
      <c r="R29" s="602">
        <f>'STATE- GOA'!T29</f>
        <v>0</v>
      </c>
      <c r="S29" s="594">
        <f>'STATE- GOA'!U29</f>
        <v>0</v>
      </c>
      <c r="T29" s="602">
        <f>'STATE- GOA'!X29</f>
        <v>2.88</v>
      </c>
      <c r="U29" s="602">
        <f>'STATE- GOA'!Y29</f>
        <v>0</v>
      </c>
      <c r="V29" s="594">
        <f>'STATE- GOA'!Z29</f>
        <v>0</v>
      </c>
      <c r="W29" s="602">
        <f>'STATE- GOA'!AA29</f>
        <v>0</v>
      </c>
      <c r="X29" s="594">
        <f>'STATE- GOA'!AB29</f>
        <v>0</v>
      </c>
      <c r="Y29" s="610"/>
    </row>
    <row r="30" spans="1:25" ht="18">
      <c r="A30" s="594" t="s">
        <v>173</v>
      </c>
      <c r="B30" s="610" t="s">
        <v>174</v>
      </c>
      <c r="C30" s="602">
        <f>'STATE- GOA'!C30</f>
        <v>0</v>
      </c>
      <c r="D30" s="594">
        <f>'STATE- GOA'!D30</f>
        <v>0</v>
      </c>
      <c r="E30" s="602">
        <f>'STATE- GOA'!E30</f>
        <v>0</v>
      </c>
      <c r="F30" s="594">
        <f>'STATE- GOA'!F30</f>
        <v>0</v>
      </c>
      <c r="G30" s="603">
        <f>'STATE- GOA'!G30</f>
        <v>0</v>
      </c>
      <c r="H30" s="603">
        <f>'STATE- GOA'!H30</f>
        <v>0</v>
      </c>
      <c r="I30" s="602">
        <f>'STATE- GOA'!I30</f>
        <v>0</v>
      </c>
      <c r="J30" s="594">
        <f>'STATE- GOA'!J30</f>
        <v>0</v>
      </c>
      <c r="K30" s="602">
        <f>'STATE- GOA'!K30</f>
        <v>0</v>
      </c>
      <c r="L30" s="594">
        <f>'STATE- GOA'!L30</f>
        <v>0</v>
      </c>
      <c r="M30" s="631">
        <f>'STATE- GOA'!O30</f>
        <v>1.5</v>
      </c>
      <c r="N30" s="602">
        <f>'STATE- GOA'!P30</f>
        <v>0</v>
      </c>
      <c r="O30" s="594">
        <f>'STATE- GOA'!Q30</f>
        <v>0</v>
      </c>
      <c r="P30" s="602">
        <f>'STATE- GOA'!R30</f>
        <v>0</v>
      </c>
      <c r="Q30" s="594">
        <f>'STATE- GOA'!S30</f>
        <v>0</v>
      </c>
      <c r="R30" s="602">
        <f>'STATE- GOA'!T30</f>
        <v>0</v>
      </c>
      <c r="S30" s="594">
        <f>'STATE- GOA'!U30</f>
        <v>0</v>
      </c>
      <c r="T30" s="602">
        <f>'STATE- GOA'!X30</f>
        <v>1.5</v>
      </c>
      <c r="U30" s="602">
        <f>'STATE- GOA'!Y30</f>
        <v>0</v>
      </c>
      <c r="V30" s="594">
        <f>'STATE- GOA'!Z30</f>
        <v>0</v>
      </c>
      <c r="W30" s="602">
        <f>'STATE- GOA'!AA30</f>
        <v>0</v>
      </c>
      <c r="X30" s="594">
        <f>'STATE- GOA'!AB30</f>
        <v>0</v>
      </c>
      <c r="Y30" s="610"/>
    </row>
    <row r="31" spans="1:25" ht="18">
      <c r="A31" s="594" t="s">
        <v>175</v>
      </c>
      <c r="B31" s="610" t="s">
        <v>176</v>
      </c>
      <c r="C31" s="602">
        <f>'STATE- GOA'!C31</f>
        <v>0</v>
      </c>
      <c r="D31" s="594">
        <f>'STATE- GOA'!D31</f>
        <v>0</v>
      </c>
      <c r="E31" s="602">
        <f>'STATE- GOA'!E31</f>
        <v>0</v>
      </c>
      <c r="F31" s="594">
        <f>'STATE- GOA'!F31</f>
        <v>0</v>
      </c>
      <c r="G31" s="603">
        <f>'STATE- GOA'!G31</f>
        <v>0</v>
      </c>
      <c r="H31" s="603">
        <f>'STATE- GOA'!H31</f>
        <v>0</v>
      </c>
      <c r="I31" s="602">
        <f>'STATE- GOA'!I31</f>
        <v>0</v>
      </c>
      <c r="J31" s="594">
        <f>'STATE- GOA'!J31</f>
        <v>0</v>
      </c>
      <c r="K31" s="602">
        <f>'STATE- GOA'!K31</f>
        <v>0</v>
      </c>
      <c r="L31" s="594">
        <f>'STATE- GOA'!L31</f>
        <v>0</v>
      </c>
      <c r="M31" s="631">
        <f>'STATE- GOA'!O31</f>
        <v>1.2</v>
      </c>
      <c r="N31" s="602">
        <f>'STATE- GOA'!P31</f>
        <v>0</v>
      </c>
      <c r="O31" s="594">
        <f>'STATE- GOA'!Q31</f>
        <v>0</v>
      </c>
      <c r="P31" s="602">
        <f>'STATE- GOA'!R31</f>
        <v>0</v>
      </c>
      <c r="Q31" s="594">
        <f>'STATE- GOA'!S31</f>
        <v>0</v>
      </c>
      <c r="R31" s="602">
        <f>'STATE- GOA'!T31</f>
        <v>0</v>
      </c>
      <c r="S31" s="594">
        <f>'STATE- GOA'!U31</f>
        <v>0</v>
      </c>
      <c r="T31" s="602">
        <f>'STATE- GOA'!X31</f>
        <v>1.2</v>
      </c>
      <c r="U31" s="602">
        <f>'STATE- GOA'!Y31</f>
        <v>0</v>
      </c>
      <c r="V31" s="594">
        <f>'STATE- GOA'!Z31</f>
        <v>0</v>
      </c>
      <c r="W31" s="602">
        <f>'STATE- GOA'!AA31</f>
        <v>0</v>
      </c>
      <c r="X31" s="594">
        <f>'STATE- GOA'!AB31</f>
        <v>0</v>
      </c>
      <c r="Y31" s="610"/>
    </row>
    <row r="32" spans="1:25" ht="27">
      <c r="A32" s="594" t="s">
        <v>177</v>
      </c>
      <c r="B32" s="610" t="s">
        <v>178</v>
      </c>
      <c r="C32" s="602">
        <f>'STATE- GOA'!C32</f>
        <v>0</v>
      </c>
      <c r="D32" s="594">
        <f>'STATE- GOA'!D32</f>
        <v>0</v>
      </c>
      <c r="E32" s="602">
        <f>'STATE- GOA'!E32</f>
        <v>0</v>
      </c>
      <c r="F32" s="594">
        <f>'STATE- GOA'!F32</f>
        <v>0</v>
      </c>
      <c r="G32" s="603">
        <f>'STATE- GOA'!G32</f>
        <v>0</v>
      </c>
      <c r="H32" s="603">
        <f>'STATE- GOA'!H32</f>
        <v>0</v>
      </c>
      <c r="I32" s="602">
        <f>'STATE- GOA'!I32</f>
        <v>0</v>
      </c>
      <c r="J32" s="594">
        <f>'STATE- GOA'!J32</f>
        <v>0</v>
      </c>
      <c r="K32" s="602">
        <f>'STATE- GOA'!K32</f>
        <v>0</v>
      </c>
      <c r="L32" s="594">
        <f>'STATE- GOA'!L32</f>
        <v>0</v>
      </c>
      <c r="M32" s="631">
        <f>'STATE- GOA'!O32</f>
        <v>1.2</v>
      </c>
      <c r="N32" s="602">
        <f>'STATE- GOA'!P32</f>
        <v>0</v>
      </c>
      <c r="O32" s="594">
        <f>'STATE- GOA'!Q32</f>
        <v>0</v>
      </c>
      <c r="P32" s="602">
        <f>'STATE- GOA'!R32</f>
        <v>0</v>
      </c>
      <c r="Q32" s="594">
        <f>'STATE- GOA'!S32</f>
        <v>0</v>
      </c>
      <c r="R32" s="602">
        <f>'STATE- GOA'!T32</f>
        <v>0</v>
      </c>
      <c r="S32" s="594">
        <f>'STATE- GOA'!U32</f>
        <v>0</v>
      </c>
      <c r="T32" s="602">
        <f>'STATE- GOA'!X32</f>
        <v>1.2</v>
      </c>
      <c r="U32" s="602">
        <f>'STATE- GOA'!Y32</f>
        <v>0</v>
      </c>
      <c r="V32" s="594">
        <f>'STATE- GOA'!Z32</f>
        <v>0</v>
      </c>
      <c r="W32" s="602">
        <f>'STATE- GOA'!AA32</f>
        <v>0</v>
      </c>
      <c r="X32" s="594">
        <f>'STATE- GOA'!AB32</f>
        <v>0</v>
      </c>
      <c r="Y32" s="610"/>
    </row>
    <row r="33" spans="1:25" ht="27">
      <c r="A33" s="594" t="s">
        <v>179</v>
      </c>
      <c r="B33" s="610" t="s">
        <v>224</v>
      </c>
      <c r="C33" s="602">
        <f>'STATE- GOA'!C33</f>
        <v>0</v>
      </c>
      <c r="D33" s="594">
        <f>'STATE- GOA'!D33</f>
        <v>0</v>
      </c>
      <c r="E33" s="602">
        <f>'STATE- GOA'!E33</f>
        <v>0</v>
      </c>
      <c r="F33" s="594">
        <f>'STATE- GOA'!F33</f>
        <v>0</v>
      </c>
      <c r="G33" s="603">
        <f>'STATE- GOA'!G33</f>
        <v>0</v>
      </c>
      <c r="H33" s="603">
        <f>'STATE- GOA'!H33</f>
        <v>0</v>
      </c>
      <c r="I33" s="602">
        <f>'STATE- GOA'!I33</f>
        <v>0</v>
      </c>
      <c r="J33" s="594">
        <f>'STATE- GOA'!J33</f>
        <v>0</v>
      </c>
      <c r="K33" s="602">
        <f>'STATE- GOA'!K33</f>
        <v>0</v>
      </c>
      <c r="L33" s="594">
        <f>'STATE- GOA'!L33</f>
        <v>0</v>
      </c>
      <c r="M33" s="631">
        <f>'STATE- GOA'!O33</f>
        <v>1.8</v>
      </c>
      <c r="N33" s="602">
        <f>'STATE- GOA'!P33</f>
        <v>0</v>
      </c>
      <c r="O33" s="594">
        <f>'STATE- GOA'!Q33</f>
        <v>0</v>
      </c>
      <c r="P33" s="602">
        <f>'STATE- GOA'!R33</f>
        <v>0</v>
      </c>
      <c r="Q33" s="594">
        <f>'STATE- GOA'!S33</f>
        <v>0</v>
      </c>
      <c r="R33" s="602">
        <f>'STATE- GOA'!T33</f>
        <v>0</v>
      </c>
      <c r="S33" s="594">
        <f>'STATE- GOA'!U33</f>
        <v>0</v>
      </c>
      <c r="T33" s="602">
        <f>'STATE- GOA'!X33</f>
        <v>1.8</v>
      </c>
      <c r="U33" s="602">
        <f>'STATE- GOA'!Y33</f>
        <v>0</v>
      </c>
      <c r="V33" s="594">
        <f>'STATE- GOA'!Z33</f>
        <v>0</v>
      </c>
      <c r="W33" s="602">
        <f>'STATE- GOA'!AA33</f>
        <v>0</v>
      </c>
      <c r="X33" s="594">
        <f>'STATE- GOA'!AB33</f>
        <v>0</v>
      </c>
      <c r="Y33" s="610"/>
    </row>
    <row r="34" spans="1:25" ht="18">
      <c r="A34" s="594">
        <v>2.09</v>
      </c>
      <c r="B34" s="610" t="s">
        <v>262</v>
      </c>
      <c r="C34" s="602">
        <f>'STATE- GOA'!C34</f>
        <v>0</v>
      </c>
      <c r="D34" s="594">
        <f>'STATE- GOA'!D34</f>
        <v>0</v>
      </c>
      <c r="E34" s="602">
        <f>'STATE- GOA'!E34</f>
        <v>0</v>
      </c>
      <c r="F34" s="594">
        <f>'STATE- GOA'!F34</f>
        <v>0</v>
      </c>
      <c r="G34" s="603">
        <f>'STATE- GOA'!G34</f>
        <v>0</v>
      </c>
      <c r="H34" s="603">
        <f>'STATE- GOA'!H34</f>
        <v>0</v>
      </c>
      <c r="I34" s="602">
        <f>'STATE- GOA'!I34</f>
        <v>0</v>
      </c>
      <c r="J34" s="594">
        <f>'STATE- GOA'!J34</f>
        <v>0</v>
      </c>
      <c r="K34" s="602">
        <f>'STATE- GOA'!K34</f>
        <v>0</v>
      </c>
      <c r="L34" s="594">
        <f>'STATE- GOA'!L34</f>
        <v>0</v>
      </c>
      <c r="M34" s="631">
        <f>'STATE- GOA'!O34</f>
        <v>0.5</v>
      </c>
      <c r="N34" s="602">
        <f>'STATE- GOA'!P34</f>
        <v>0</v>
      </c>
      <c r="O34" s="594">
        <f>'STATE- GOA'!Q34</f>
        <v>0</v>
      </c>
      <c r="P34" s="602">
        <f>'STATE- GOA'!R34</f>
        <v>0</v>
      </c>
      <c r="Q34" s="594">
        <f>'STATE- GOA'!S34</f>
        <v>0</v>
      </c>
      <c r="R34" s="602">
        <f>'STATE- GOA'!T34</f>
        <v>0</v>
      </c>
      <c r="S34" s="594">
        <f>'STATE- GOA'!U34</f>
        <v>0</v>
      </c>
      <c r="T34" s="602">
        <f>'STATE- GOA'!X34</f>
        <v>0.5</v>
      </c>
      <c r="U34" s="602">
        <f>'STATE- GOA'!Y34</f>
        <v>0</v>
      </c>
      <c r="V34" s="594">
        <f>'STATE- GOA'!Z34</f>
        <v>0</v>
      </c>
      <c r="W34" s="602">
        <f>'STATE- GOA'!AA34</f>
        <v>0</v>
      </c>
      <c r="X34" s="594">
        <f>'STATE- GOA'!AB34</f>
        <v>0</v>
      </c>
      <c r="Y34" s="610"/>
    </row>
    <row r="35" spans="1:25" ht="18">
      <c r="A35" s="594">
        <v>2.1</v>
      </c>
      <c r="B35" s="610" t="s">
        <v>263</v>
      </c>
      <c r="C35" s="602">
        <f>'STATE- GOA'!C35</f>
        <v>0</v>
      </c>
      <c r="D35" s="594">
        <f>'STATE- GOA'!D35</f>
        <v>0</v>
      </c>
      <c r="E35" s="602">
        <f>'STATE- GOA'!E35</f>
        <v>0</v>
      </c>
      <c r="F35" s="594">
        <f>'STATE- GOA'!F35</f>
        <v>0</v>
      </c>
      <c r="G35" s="603">
        <f>'STATE- GOA'!G35</f>
        <v>0</v>
      </c>
      <c r="H35" s="603">
        <f>'STATE- GOA'!H35</f>
        <v>0</v>
      </c>
      <c r="I35" s="602">
        <f>'STATE- GOA'!I35</f>
        <v>0</v>
      </c>
      <c r="J35" s="594">
        <f>'STATE- GOA'!J35</f>
        <v>0</v>
      </c>
      <c r="K35" s="602">
        <f>'STATE- GOA'!K35</f>
        <v>0</v>
      </c>
      <c r="L35" s="594">
        <f>'STATE- GOA'!L35</f>
        <v>0</v>
      </c>
      <c r="M35" s="631">
        <f>'STATE- GOA'!O35</f>
        <v>0.5</v>
      </c>
      <c r="N35" s="602">
        <f>'STATE- GOA'!P35</f>
        <v>0</v>
      </c>
      <c r="O35" s="594">
        <f>'STATE- GOA'!Q35</f>
        <v>0</v>
      </c>
      <c r="P35" s="602">
        <f>'STATE- GOA'!R35</f>
        <v>0</v>
      </c>
      <c r="Q35" s="594">
        <f>'STATE- GOA'!S35</f>
        <v>0</v>
      </c>
      <c r="R35" s="602">
        <f>'STATE- GOA'!T35</f>
        <v>0</v>
      </c>
      <c r="S35" s="594">
        <f>'STATE- GOA'!U35</f>
        <v>0</v>
      </c>
      <c r="T35" s="602">
        <f>'STATE- GOA'!X35</f>
        <v>0.5</v>
      </c>
      <c r="U35" s="602">
        <f>'STATE- GOA'!Y35</f>
        <v>0</v>
      </c>
      <c r="V35" s="594">
        <f>'STATE- GOA'!Z35</f>
        <v>0</v>
      </c>
      <c r="W35" s="602">
        <f>'STATE- GOA'!AA35</f>
        <v>0</v>
      </c>
      <c r="X35" s="594">
        <f>'STATE- GOA'!AB35</f>
        <v>0</v>
      </c>
      <c r="Y35" s="610"/>
    </row>
    <row r="36" spans="1:25" ht="18">
      <c r="A36" s="594">
        <f>+A35+0.01</f>
        <v>2.11</v>
      </c>
      <c r="B36" s="610" t="s">
        <v>264</v>
      </c>
      <c r="C36" s="602">
        <f>'STATE- GOA'!C36</f>
        <v>0</v>
      </c>
      <c r="D36" s="594">
        <f>'STATE- GOA'!D36</f>
        <v>0</v>
      </c>
      <c r="E36" s="602">
        <f>'STATE- GOA'!E36</f>
        <v>0</v>
      </c>
      <c r="F36" s="594">
        <f>'STATE- GOA'!F36</f>
        <v>0</v>
      </c>
      <c r="G36" s="603">
        <f>'STATE- GOA'!G36</f>
        <v>0</v>
      </c>
      <c r="H36" s="603">
        <f>'STATE- GOA'!H36</f>
        <v>0</v>
      </c>
      <c r="I36" s="602">
        <f>'STATE- GOA'!I36</f>
        <v>0</v>
      </c>
      <c r="J36" s="594">
        <f>'STATE- GOA'!J36</f>
        <v>0</v>
      </c>
      <c r="K36" s="602">
        <f>'STATE- GOA'!K36</f>
        <v>0</v>
      </c>
      <c r="L36" s="594">
        <f>'STATE- GOA'!L36</f>
        <v>0</v>
      </c>
      <c r="M36" s="631">
        <f>'STATE- GOA'!O36</f>
        <v>0.625</v>
      </c>
      <c r="N36" s="602">
        <f>'STATE- GOA'!P36</f>
        <v>0</v>
      </c>
      <c r="O36" s="594">
        <f>'STATE- GOA'!Q36</f>
        <v>0</v>
      </c>
      <c r="P36" s="602">
        <f>'STATE- GOA'!R36</f>
        <v>0</v>
      </c>
      <c r="Q36" s="594">
        <f>'STATE- GOA'!S36</f>
        <v>0</v>
      </c>
      <c r="R36" s="602">
        <f>'STATE- GOA'!T36</f>
        <v>0</v>
      </c>
      <c r="S36" s="594">
        <f>'STATE- GOA'!U36</f>
        <v>0</v>
      </c>
      <c r="T36" s="602">
        <f>'STATE- GOA'!X36</f>
        <v>0.625</v>
      </c>
      <c r="U36" s="602">
        <f>'STATE- GOA'!Y36</f>
        <v>0</v>
      </c>
      <c r="V36" s="594">
        <f>'STATE- GOA'!Z36</f>
        <v>0</v>
      </c>
      <c r="W36" s="602">
        <f>'STATE- GOA'!AA36</f>
        <v>0</v>
      </c>
      <c r="X36" s="594">
        <f>'STATE- GOA'!AB36</f>
        <v>0</v>
      </c>
      <c r="Y36" s="610"/>
    </row>
    <row r="37" spans="1:25" ht="18">
      <c r="A37" s="594">
        <f t="shared" ref="A37:A43" si="0">+A36+0.01</f>
        <v>2.1199999999999997</v>
      </c>
      <c r="B37" s="610" t="s">
        <v>180</v>
      </c>
      <c r="C37" s="602">
        <f>'STATE- GOA'!C37</f>
        <v>0</v>
      </c>
      <c r="D37" s="594">
        <f>'STATE- GOA'!D37</f>
        <v>0</v>
      </c>
      <c r="E37" s="602">
        <f>'STATE- GOA'!E37</f>
        <v>0</v>
      </c>
      <c r="F37" s="594">
        <f>'STATE- GOA'!F37</f>
        <v>0</v>
      </c>
      <c r="G37" s="603">
        <f>'STATE- GOA'!G37</f>
        <v>0</v>
      </c>
      <c r="H37" s="603">
        <f>'STATE- GOA'!H37</f>
        <v>0</v>
      </c>
      <c r="I37" s="602">
        <f>'STATE- GOA'!I37</f>
        <v>0</v>
      </c>
      <c r="J37" s="594">
        <f>'STATE- GOA'!J37</f>
        <v>0</v>
      </c>
      <c r="K37" s="602">
        <f>'STATE- GOA'!K37</f>
        <v>0</v>
      </c>
      <c r="L37" s="594">
        <f>'STATE- GOA'!L37</f>
        <v>0</v>
      </c>
      <c r="M37" s="631">
        <f>'STATE- GOA'!O37</f>
        <v>0.375</v>
      </c>
      <c r="N37" s="602">
        <f>'STATE- GOA'!P37</f>
        <v>0</v>
      </c>
      <c r="O37" s="594">
        <f>'STATE- GOA'!Q37</f>
        <v>0</v>
      </c>
      <c r="P37" s="602">
        <f>'STATE- GOA'!R37</f>
        <v>0</v>
      </c>
      <c r="Q37" s="594">
        <f>'STATE- GOA'!S37</f>
        <v>0</v>
      </c>
      <c r="R37" s="602">
        <f>'STATE- GOA'!T37</f>
        <v>0</v>
      </c>
      <c r="S37" s="594">
        <f>'STATE- GOA'!U37</f>
        <v>0</v>
      </c>
      <c r="T37" s="602">
        <f>'STATE- GOA'!X37</f>
        <v>0.375</v>
      </c>
      <c r="U37" s="602">
        <f>'STATE- GOA'!Y37</f>
        <v>0</v>
      </c>
      <c r="V37" s="594">
        <f>'STATE- GOA'!Z37</f>
        <v>0</v>
      </c>
      <c r="W37" s="602">
        <f>'STATE- GOA'!AA37</f>
        <v>0</v>
      </c>
      <c r="X37" s="594">
        <f>'STATE- GOA'!AB37</f>
        <v>0</v>
      </c>
      <c r="Y37" s="610"/>
    </row>
    <row r="38" spans="1:25" ht="18">
      <c r="A38" s="594">
        <f t="shared" si="0"/>
        <v>2.1299999999999994</v>
      </c>
      <c r="B38" s="610" t="s">
        <v>181</v>
      </c>
      <c r="C38" s="602">
        <f>'STATE- GOA'!C38</f>
        <v>0</v>
      </c>
      <c r="D38" s="594">
        <f>'STATE- GOA'!D38</f>
        <v>0</v>
      </c>
      <c r="E38" s="602">
        <f>'STATE- GOA'!E38</f>
        <v>0</v>
      </c>
      <c r="F38" s="594">
        <f>'STATE- GOA'!F38</f>
        <v>0</v>
      </c>
      <c r="G38" s="603">
        <f>'STATE- GOA'!G38</f>
        <v>0</v>
      </c>
      <c r="H38" s="603">
        <f>'STATE- GOA'!H38</f>
        <v>0</v>
      </c>
      <c r="I38" s="602">
        <f>'STATE- GOA'!I38</f>
        <v>0</v>
      </c>
      <c r="J38" s="594">
        <f>'STATE- GOA'!J38</f>
        <v>0</v>
      </c>
      <c r="K38" s="602">
        <f>'STATE- GOA'!K38</f>
        <v>0</v>
      </c>
      <c r="L38" s="594">
        <f>'STATE- GOA'!L38</f>
        <v>0</v>
      </c>
      <c r="M38" s="631">
        <f>'STATE- GOA'!O38</f>
        <v>0.375</v>
      </c>
      <c r="N38" s="602">
        <f>'STATE- GOA'!P38</f>
        <v>0</v>
      </c>
      <c r="O38" s="594">
        <f>'STATE- GOA'!Q38</f>
        <v>0</v>
      </c>
      <c r="P38" s="602">
        <f>'STATE- GOA'!R38</f>
        <v>0</v>
      </c>
      <c r="Q38" s="594">
        <f>'STATE- GOA'!S38</f>
        <v>0</v>
      </c>
      <c r="R38" s="602">
        <f>'STATE- GOA'!T38</f>
        <v>0</v>
      </c>
      <c r="S38" s="594">
        <f>'STATE- GOA'!U38</f>
        <v>0</v>
      </c>
      <c r="T38" s="602">
        <f>'STATE- GOA'!X38</f>
        <v>0.375</v>
      </c>
      <c r="U38" s="602">
        <f>'STATE- GOA'!Y38</f>
        <v>0</v>
      </c>
      <c r="V38" s="594">
        <f>'STATE- GOA'!Z38</f>
        <v>0</v>
      </c>
      <c r="W38" s="602">
        <f>'STATE- GOA'!AA38</f>
        <v>0</v>
      </c>
      <c r="X38" s="594">
        <f>'STATE- GOA'!AB38</f>
        <v>0</v>
      </c>
      <c r="Y38" s="610"/>
    </row>
    <row r="39" spans="1:25" ht="18">
      <c r="A39" s="594">
        <f t="shared" si="0"/>
        <v>2.1399999999999992</v>
      </c>
      <c r="B39" s="610" t="s">
        <v>182</v>
      </c>
      <c r="C39" s="602">
        <f>'STATE- GOA'!C39</f>
        <v>0</v>
      </c>
      <c r="D39" s="594">
        <f>'STATE- GOA'!D39</f>
        <v>0</v>
      </c>
      <c r="E39" s="602">
        <f>'STATE- GOA'!E39</f>
        <v>0</v>
      </c>
      <c r="F39" s="594">
        <f>'STATE- GOA'!F39</f>
        <v>0</v>
      </c>
      <c r="G39" s="603">
        <f>'STATE- GOA'!G39</f>
        <v>0</v>
      </c>
      <c r="H39" s="603">
        <f>'STATE- GOA'!H39</f>
        <v>0</v>
      </c>
      <c r="I39" s="602">
        <f>'STATE- GOA'!I39</f>
        <v>0</v>
      </c>
      <c r="J39" s="594">
        <f>'STATE- GOA'!J39</f>
        <v>0</v>
      </c>
      <c r="K39" s="602">
        <f>'STATE- GOA'!K39</f>
        <v>0</v>
      </c>
      <c r="L39" s="594">
        <f>'STATE- GOA'!L39</f>
        <v>0</v>
      </c>
      <c r="M39" s="631">
        <f>'STATE- GOA'!O39</f>
        <v>0.15</v>
      </c>
      <c r="N39" s="602">
        <f>'STATE- GOA'!P39</f>
        <v>0</v>
      </c>
      <c r="O39" s="594">
        <f>'STATE- GOA'!Q39</f>
        <v>0</v>
      </c>
      <c r="P39" s="602">
        <f>'STATE- GOA'!R39</f>
        <v>0</v>
      </c>
      <c r="Q39" s="594">
        <f>'STATE- GOA'!S39</f>
        <v>0</v>
      </c>
      <c r="R39" s="602">
        <f>'STATE- GOA'!T39</f>
        <v>0</v>
      </c>
      <c r="S39" s="594">
        <f>'STATE- GOA'!U39</f>
        <v>0</v>
      </c>
      <c r="T39" s="602">
        <f>'STATE- GOA'!X39</f>
        <v>0.15</v>
      </c>
      <c r="U39" s="602">
        <f>'STATE- GOA'!Y39</f>
        <v>0</v>
      </c>
      <c r="V39" s="594">
        <f>'STATE- GOA'!Z39</f>
        <v>0</v>
      </c>
      <c r="W39" s="602">
        <f>'STATE- GOA'!AA39</f>
        <v>0</v>
      </c>
      <c r="X39" s="594">
        <f>'STATE- GOA'!AB39</f>
        <v>0</v>
      </c>
      <c r="Y39" s="610"/>
    </row>
    <row r="40" spans="1:25" ht="18">
      <c r="A40" s="594">
        <f t="shared" si="0"/>
        <v>2.149999999999999</v>
      </c>
      <c r="B40" s="610" t="s">
        <v>183</v>
      </c>
      <c r="C40" s="602">
        <f>'STATE- GOA'!C40</f>
        <v>0</v>
      </c>
      <c r="D40" s="594">
        <f>'STATE- GOA'!D40</f>
        <v>0</v>
      </c>
      <c r="E40" s="602">
        <f>'STATE- GOA'!E40</f>
        <v>0</v>
      </c>
      <c r="F40" s="594">
        <f>'STATE- GOA'!F40</f>
        <v>0</v>
      </c>
      <c r="G40" s="603">
        <f>'STATE- GOA'!G40</f>
        <v>0</v>
      </c>
      <c r="H40" s="603">
        <f>'STATE- GOA'!H40</f>
        <v>0</v>
      </c>
      <c r="I40" s="602">
        <f>'STATE- GOA'!I40</f>
        <v>0</v>
      </c>
      <c r="J40" s="594">
        <f>'STATE- GOA'!J40</f>
        <v>0</v>
      </c>
      <c r="K40" s="602">
        <f>'STATE- GOA'!K40</f>
        <v>0</v>
      </c>
      <c r="L40" s="594">
        <f>'STATE- GOA'!L40</f>
        <v>0</v>
      </c>
      <c r="M40" s="631">
        <f>'STATE- GOA'!O40</f>
        <v>0.15</v>
      </c>
      <c r="N40" s="602">
        <f>'STATE- GOA'!P40</f>
        <v>0</v>
      </c>
      <c r="O40" s="594">
        <f>'STATE- GOA'!Q40</f>
        <v>0</v>
      </c>
      <c r="P40" s="602">
        <f>'STATE- GOA'!R40</f>
        <v>0</v>
      </c>
      <c r="Q40" s="594">
        <f>'STATE- GOA'!S40</f>
        <v>0</v>
      </c>
      <c r="R40" s="602">
        <f>'STATE- GOA'!T40</f>
        <v>0</v>
      </c>
      <c r="S40" s="594">
        <f>'STATE- GOA'!U40</f>
        <v>0</v>
      </c>
      <c r="T40" s="602">
        <f>'STATE- GOA'!X40</f>
        <v>0.15</v>
      </c>
      <c r="U40" s="602">
        <f>'STATE- GOA'!Y40</f>
        <v>0</v>
      </c>
      <c r="V40" s="594">
        <f>'STATE- GOA'!Z40</f>
        <v>0</v>
      </c>
      <c r="W40" s="602">
        <f>'STATE- GOA'!AA40</f>
        <v>0</v>
      </c>
      <c r="X40" s="594">
        <f>'STATE- GOA'!AB40</f>
        <v>0</v>
      </c>
      <c r="Y40" s="610"/>
    </row>
    <row r="41" spans="1:25" ht="18">
      <c r="A41" s="594">
        <f t="shared" si="0"/>
        <v>2.1599999999999988</v>
      </c>
      <c r="B41" s="610" t="s">
        <v>184</v>
      </c>
      <c r="C41" s="602">
        <f>'STATE- GOA'!C41</f>
        <v>0</v>
      </c>
      <c r="D41" s="594">
        <f>'STATE- GOA'!D41</f>
        <v>0</v>
      </c>
      <c r="E41" s="602">
        <f>'STATE- GOA'!E41</f>
        <v>0</v>
      </c>
      <c r="F41" s="594">
        <f>'STATE- GOA'!F41</f>
        <v>0</v>
      </c>
      <c r="G41" s="603">
        <f>'STATE- GOA'!G41</f>
        <v>0</v>
      </c>
      <c r="H41" s="603">
        <f>'STATE- GOA'!H41</f>
        <v>0</v>
      </c>
      <c r="I41" s="602">
        <f>'STATE- GOA'!I41</f>
        <v>0</v>
      </c>
      <c r="J41" s="594">
        <f>'STATE- GOA'!J41</f>
        <v>0</v>
      </c>
      <c r="K41" s="602">
        <f>'STATE- GOA'!K41</f>
        <v>0</v>
      </c>
      <c r="L41" s="594">
        <f>'STATE- GOA'!L41</f>
        <v>0</v>
      </c>
      <c r="M41" s="631">
        <f>'STATE- GOA'!O41</f>
        <v>0</v>
      </c>
      <c r="N41" s="602">
        <f>'STATE- GOA'!P41</f>
        <v>0</v>
      </c>
      <c r="O41" s="594">
        <f>'STATE- GOA'!Q41</f>
        <v>0</v>
      </c>
      <c r="P41" s="602">
        <f>'STATE- GOA'!R41</f>
        <v>0</v>
      </c>
      <c r="Q41" s="594">
        <f>'STATE- GOA'!S41</f>
        <v>0</v>
      </c>
      <c r="R41" s="602">
        <f>'STATE- GOA'!T41</f>
        <v>0</v>
      </c>
      <c r="S41" s="594">
        <f>'STATE- GOA'!U41</f>
        <v>0</v>
      </c>
      <c r="T41" s="602">
        <f>'STATE- GOA'!X41</f>
        <v>0</v>
      </c>
      <c r="U41" s="602">
        <f>'STATE- GOA'!Y41</f>
        <v>0</v>
      </c>
      <c r="V41" s="594">
        <f>'STATE- GOA'!Z41</f>
        <v>0</v>
      </c>
      <c r="W41" s="602">
        <f>'STATE- GOA'!AA41</f>
        <v>0</v>
      </c>
      <c r="X41" s="594">
        <f>'STATE- GOA'!AB41</f>
        <v>0</v>
      </c>
      <c r="Y41" s="610"/>
    </row>
    <row r="42" spans="1:25" ht="18">
      <c r="A42" s="594">
        <f t="shared" si="0"/>
        <v>2.1699999999999986</v>
      </c>
      <c r="B42" s="610" t="s">
        <v>185</v>
      </c>
      <c r="C42" s="602">
        <f>'STATE- GOA'!C42</f>
        <v>0</v>
      </c>
      <c r="D42" s="594">
        <f>'STATE- GOA'!D42</f>
        <v>0</v>
      </c>
      <c r="E42" s="602">
        <f>'STATE- GOA'!E42</f>
        <v>0</v>
      </c>
      <c r="F42" s="594">
        <f>'STATE- GOA'!F42</f>
        <v>0</v>
      </c>
      <c r="G42" s="603">
        <f>'STATE- GOA'!G42</f>
        <v>0</v>
      </c>
      <c r="H42" s="603">
        <f>'STATE- GOA'!H42</f>
        <v>0</v>
      </c>
      <c r="I42" s="602">
        <f>'STATE- GOA'!I42</f>
        <v>0</v>
      </c>
      <c r="J42" s="594">
        <f>'STATE- GOA'!J42</f>
        <v>0</v>
      </c>
      <c r="K42" s="602">
        <f>'STATE- GOA'!K42</f>
        <v>0</v>
      </c>
      <c r="L42" s="594">
        <f>'STATE- GOA'!L42</f>
        <v>0</v>
      </c>
      <c r="M42" s="631">
        <f>'STATE- GOA'!O42</f>
        <v>0.25</v>
      </c>
      <c r="N42" s="602">
        <f>'STATE- GOA'!P42</f>
        <v>0</v>
      </c>
      <c r="O42" s="594">
        <f>'STATE- GOA'!Q42</f>
        <v>0</v>
      </c>
      <c r="P42" s="602">
        <f>'STATE- GOA'!R42</f>
        <v>0</v>
      </c>
      <c r="Q42" s="594">
        <f>'STATE- GOA'!S42</f>
        <v>0</v>
      </c>
      <c r="R42" s="602">
        <f>'STATE- GOA'!T42</f>
        <v>0</v>
      </c>
      <c r="S42" s="594">
        <f>'STATE- GOA'!U42</f>
        <v>0</v>
      </c>
      <c r="T42" s="602">
        <f>'STATE- GOA'!X42</f>
        <v>0.25</v>
      </c>
      <c r="U42" s="602">
        <f>'STATE- GOA'!Y42</f>
        <v>0</v>
      </c>
      <c r="V42" s="594">
        <f>'STATE- GOA'!Z42</f>
        <v>0</v>
      </c>
      <c r="W42" s="602">
        <f>'STATE- GOA'!AA42</f>
        <v>0</v>
      </c>
      <c r="X42" s="594">
        <f>'STATE- GOA'!AB42</f>
        <v>0</v>
      </c>
      <c r="Y42" s="610"/>
    </row>
    <row r="43" spans="1:25" ht="18">
      <c r="A43" s="594">
        <f t="shared" si="0"/>
        <v>2.1799999999999984</v>
      </c>
      <c r="B43" s="610" t="s">
        <v>186</v>
      </c>
      <c r="C43" s="602">
        <f>'STATE- GOA'!C43</f>
        <v>0</v>
      </c>
      <c r="D43" s="594">
        <f>'STATE- GOA'!D43</f>
        <v>0</v>
      </c>
      <c r="E43" s="602">
        <f>'STATE- GOA'!E43</f>
        <v>0</v>
      </c>
      <c r="F43" s="594">
        <f>'STATE- GOA'!F43</f>
        <v>0</v>
      </c>
      <c r="G43" s="603">
        <f>'STATE- GOA'!G43</f>
        <v>0</v>
      </c>
      <c r="H43" s="603">
        <f>'STATE- GOA'!H43</f>
        <v>0</v>
      </c>
      <c r="I43" s="602">
        <f>'STATE- GOA'!I43</f>
        <v>0</v>
      </c>
      <c r="J43" s="594">
        <f>'STATE- GOA'!J43</f>
        <v>0</v>
      </c>
      <c r="K43" s="602">
        <f>'STATE- GOA'!K43</f>
        <v>0</v>
      </c>
      <c r="L43" s="594">
        <f>'STATE- GOA'!L43</f>
        <v>0</v>
      </c>
      <c r="M43" s="631">
        <f>'STATE- GOA'!O43</f>
        <v>0.1</v>
      </c>
      <c r="N43" s="602">
        <f>'STATE- GOA'!P43</f>
        <v>0</v>
      </c>
      <c r="O43" s="594">
        <f>'STATE- GOA'!Q43</f>
        <v>0</v>
      </c>
      <c r="P43" s="602">
        <f>'STATE- GOA'!R43</f>
        <v>0</v>
      </c>
      <c r="Q43" s="594">
        <f>'STATE- GOA'!S43</f>
        <v>0</v>
      </c>
      <c r="R43" s="602">
        <f>'STATE- GOA'!T43</f>
        <v>0</v>
      </c>
      <c r="S43" s="594">
        <f>'STATE- GOA'!U43</f>
        <v>0</v>
      </c>
      <c r="T43" s="602">
        <f>'STATE- GOA'!X43</f>
        <v>0.1</v>
      </c>
      <c r="U43" s="602">
        <f>'STATE- GOA'!Y43</f>
        <v>0</v>
      </c>
      <c r="V43" s="594">
        <f>'STATE- GOA'!Z43</f>
        <v>0</v>
      </c>
      <c r="W43" s="602">
        <f>'STATE- GOA'!AA43</f>
        <v>0</v>
      </c>
      <c r="X43" s="594">
        <f>'STATE- GOA'!AB43</f>
        <v>0</v>
      </c>
      <c r="Y43" s="610"/>
    </row>
    <row r="44" spans="1:25">
      <c r="A44" s="594"/>
      <c r="B44" s="611" t="s">
        <v>232</v>
      </c>
      <c r="C44" s="602">
        <f>'STATE- GOA'!C44</f>
        <v>0</v>
      </c>
      <c r="D44" s="594">
        <f>'STATE- GOA'!D44</f>
        <v>0</v>
      </c>
      <c r="E44" s="602">
        <f>'STATE- GOA'!E44</f>
        <v>0</v>
      </c>
      <c r="F44" s="594">
        <f>'STATE- GOA'!F44</f>
        <v>0</v>
      </c>
      <c r="G44" s="603">
        <f>'STATE- GOA'!G44</f>
        <v>0</v>
      </c>
      <c r="H44" s="603">
        <f>'STATE- GOA'!H44</f>
        <v>0</v>
      </c>
      <c r="I44" s="602">
        <f>'STATE- GOA'!I44</f>
        <v>0</v>
      </c>
      <c r="J44" s="594">
        <f>'STATE- GOA'!J44</f>
        <v>0</v>
      </c>
      <c r="K44" s="602">
        <f>'STATE- GOA'!K44</f>
        <v>0</v>
      </c>
      <c r="L44" s="594">
        <f>'STATE- GOA'!L44</f>
        <v>0</v>
      </c>
      <c r="M44" s="631">
        <f>'STATE- GOA'!O44</f>
        <v>0</v>
      </c>
      <c r="N44" s="602">
        <f>'STATE- GOA'!P44</f>
        <v>0</v>
      </c>
      <c r="O44" s="594">
        <f>'STATE- GOA'!Q44</f>
        <v>0</v>
      </c>
      <c r="P44" s="602">
        <f>'STATE- GOA'!R44</f>
        <v>0</v>
      </c>
      <c r="Q44" s="594">
        <f>'STATE- GOA'!S44</f>
        <v>0</v>
      </c>
      <c r="R44" s="602">
        <f>'STATE- GOA'!T44</f>
        <v>0</v>
      </c>
      <c r="S44" s="594">
        <f>'STATE- GOA'!U44</f>
        <v>0</v>
      </c>
      <c r="T44" s="602">
        <f>'STATE- GOA'!X44</f>
        <v>0</v>
      </c>
      <c r="U44" s="602">
        <f>'STATE- GOA'!Y44</f>
        <v>0</v>
      </c>
      <c r="V44" s="594">
        <f>'STATE- GOA'!Z44</f>
        <v>0</v>
      </c>
      <c r="W44" s="602">
        <f>'STATE- GOA'!AA44</f>
        <v>0</v>
      </c>
      <c r="X44" s="594">
        <f>'STATE- GOA'!AB44</f>
        <v>0</v>
      </c>
      <c r="Y44" s="611"/>
    </row>
    <row r="45" spans="1:25" ht="18">
      <c r="A45" s="594"/>
      <c r="B45" s="608" t="s">
        <v>234</v>
      </c>
      <c r="C45" s="602">
        <f>'STATE- GOA'!C45</f>
        <v>0</v>
      </c>
      <c r="D45" s="594">
        <f>'STATE- GOA'!D45</f>
        <v>0</v>
      </c>
      <c r="E45" s="602">
        <f>'STATE- GOA'!E45</f>
        <v>0</v>
      </c>
      <c r="F45" s="594">
        <f>'STATE- GOA'!F45</f>
        <v>0</v>
      </c>
      <c r="G45" s="603">
        <f>'STATE- GOA'!G45</f>
        <v>0</v>
      </c>
      <c r="H45" s="603">
        <f>'STATE- GOA'!H45</f>
        <v>0</v>
      </c>
      <c r="I45" s="602">
        <f>'STATE- GOA'!I45</f>
        <v>0</v>
      </c>
      <c r="J45" s="594">
        <f>'STATE- GOA'!J45</f>
        <v>0</v>
      </c>
      <c r="K45" s="602">
        <f>'STATE- GOA'!K45</f>
        <v>0</v>
      </c>
      <c r="L45" s="594">
        <f>'STATE- GOA'!L45</f>
        <v>0</v>
      </c>
      <c r="M45" s="631">
        <f>'STATE- GOA'!O45</f>
        <v>0</v>
      </c>
      <c r="N45" s="602">
        <f>'STATE- GOA'!P45</f>
        <v>0</v>
      </c>
      <c r="O45" s="594">
        <f>'STATE- GOA'!Q45</f>
        <v>0</v>
      </c>
      <c r="P45" s="602">
        <f>'STATE- GOA'!R45</f>
        <v>0</v>
      </c>
      <c r="Q45" s="594">
        <f>'STATE- GOA'!S45</f>
        <v>0</v>
      </c>
      <c r="R45" s="602">
        <f>'STATE- GOA'!T45</f>
        <v>0</v>
      </c>
      <c r="S45" s="594">
        <f>'STATE- GOA'!U45</f>
        <v>0</v>
      </c>
      <c r="T45" s="602">
        <f>'STATE- GOA'!X45</f>
        <v>0</v>
      </c>
      <c r="U45" s="602">
        <f>'STATE- GOA'!Y45</f>
        <v>0</v>
      </c>
      <c r="V45" s="594">
        <f>'STATE- GOA'!Z45</f>
        <v>0</v>
      </c>
      <c r="W45" s="602">
        <f>'STATE- GOA'!AA45</f>
        <v>0</v>
      </c>
      <c r="X45" s="594">
        <f>'STATE- GOA'!AB45</f>
        <v>0</v>
      </c>
      <c r="Y45" s="608"/>
    </row>
    <row r="46" spans="1:25">
      <c r="A46" s="594"/>
      <c r="B46" s="612" t="s">
        <v>260</v>
      </c>
      <c r="C46" s="602">
        <f>'STATE- GOA'!C46</f>
        <v>0</v>
      </c>
      <c r="D46" s="594">
        <f>'STATE- GOA'!D46</f>
        <v>0</v>
      </c>
      <c r="E46" s="602">
        <f>'STATE- GOA'!E46</f>
        <v>0</v>
      </c>
      <c r="F46" s="594">
        <f>'STATE- GOA'!F46</f>
        <v>0</v>
      </c>
      <c r="G46" s="603">
        <f>'STATE- GOA'!G46</f>
        <v>0</v>
      </c>
      <c r="H46" s="603">
        <f>'STATE- GOA'!H46</f>
        <v>0</v>
      </c>
      <c r="I46" s="602">
        <f>'STATE- GOA'!I46</f>
        <v>0</v>
      </c>
      <c r="J46" s="594">
        <f>'STATE- GOA'!J46</f>
        <v>0</v>
      </c>
      <c r="K46" s="602">
        <f>'STATE- GOA'!K46</f>
        <v>0</v>
      </c>
      <c r="L46" s="594">
        <f>'STATE- GOA'!L46</f>
        <v>0</v>
      </c>
      <c r="M46" s="631">
        <f>'STATE- GOA'!O46</f>
        <v>0</v>
      </c>
      <c r="N46" s="602">
        <f>'STATE- GOA'!P46</f>
        <v>0</v>
      </c>
      <c r="O46" s="594">
        <f>'STATE- GOA'!Q46</f>
        <v>0</v>
      </c>
      <c r="P46" s="602">
        <f>'STATE- GOA'!R46</f>
        <v>0</v>
      </c>
      <c r="Q46" s="594">
        <f>'STATE- GOA'!S46</f>
        <v>0</v>
      </c>
      <c r="R46" s="602">
        <f>'STATE- GOA'!T46</f>
        <v>0</v>
      </c>
      <c r="S46" s="594">
        <f>'STATE- GOA'!U46</f>
        <v>0</v>
      </c>
      <c r="T46" s="602">
        <f>'STATE- GOA'!X46</f>
        <v>0</v>
      </c>
      <c r="U46" s="602">
        <f>'STATE- GOA'!Y46</f>
        <v>0</v>
      </c>
      <c r="V46" s="594">
        <f>'STATE- GOA'!Z46</f>
        <v>0</v>
      </c>
      <c r="W46" s="602">
        <f>'STATE- GOA'!AA46</f>
        <v>0</v>
      </c>
      <c r="X46" s="594">
        <f>'STATE- GOA'!AB46</f>
        <v>0</v>
      </c>
      <c r="Y46" s="612"/>
    </row>
    <row r="47" spans="1:25">
      <c r="A47" s="594"/>
      <c r="B47" s="613" t="s">
        <v>14</v>
      </c>
      <c r="C47" s="602">
        <f>'STATE- GOA'!C47</f>
        <v>0</v>
      </c>
      <c r="D47" s="594">
        <f>'STATE- GOA'!D47</f>
        <v>0</v>
      </c>
      <c r="E47" s="602">
        <f>'STATE- GOA'!E47</f>
        <v>0</v>
      </c>
      <c r="F47" s="594">
        <f>'STATE- GOA'!F47</f>
        <v>0</v>
      </c>
      <c r="G47" s="603">
        <f>'STATE- GOA'!G47</f>
        <v>0</v>
      </c>
      <c r="H47" s="603">
        <f>'STATE- GOA'!H47</f>
        <v>0</v>
      </c>
      <c r="I47" s="602">
        <f>'STATE- GOA'!I47</f>
        <v>0</v>
      </c>
      <c r="J47" s="594">
        <f>'STATE- GOA'!J47</f>
        <v>0</v>
      </c>
      <c r="K47" s="602">
        <f>'STATE- GOA'!K47</f>
        <v>0</v>
      </c>
      <c r="L47" s="594">
        <f>'STATE- GOA'!L47</f>
        <v>0</v>
      </c>
      <c r="M47" s="631">
        <f>'STATE- GOA'!O47</f>
        <v>0</v>
      </c>
      <c r="N47" s="602">
        <f>'STATE- GOA'!P47</f>
        <v>0</v>
      </c>
      <c r="O47" s="594">
        <f>'STATE- GOA'!Q47</f>
        <v>0</v>
      </c>
      <c r="P47" s="602">
        <f>'STATE- GOA'!R47</f>
        <v>0</v>
      </c>
      <c r="Q47" s="594">
        <f>'STATE- GOA'!S47</f>
        <v>0</v>
      </c>
      <c r="R47" s="602">
        <f>'STATE- GOA'!T47</f>
        <v>0</v>
      </c>
      <c r="S47" s="594">
        <f>'STATE- GOA'!U47</f>
        <v>0</v>
      </c>
      <c r="T47" s="602">
        <f>'STATE- GOA'!X47</f>
        <v>0</v>
      </c>
      <c r="U47" s="602">
        <f>'STATE- GOA'!Y47</f>
        <v>0</v>
      </c>
      <c r="V47" s="594">
        <f>'STATE- GOA'!Z47</f>
        <v>0</v>
      </c>
      <c r="W47" s="602">
        <f>'STATE- GOA'!AA47</f>
        <v>0</v>
      </c>
      <c r="X47" s="594">
        <f>'STATE- GOA'!AB47</f>
        <v>0</v>
      </c>
      <c r="Y47" s="613"/>
    </row>
    <row r="48" spans="1:25" ht="18">
      <c r="A48" s="594">
        <v>2.19</v>
      </c>
      <c r="B48" s="614" t="s">
        <v>162</v>
      </c>
      <c r="C48" s="602">
        <f>'STATE- GOA'!C48</f>
        <v>0</v>
      </c>
      <c r="D48" s="594">
        <f>'STATE- GOA'!D48</f>
        <v>0</v>
      </c>
      <c r="E48" s="602">
        <f>'STATE- GOA'!E48</f>
        <v>0</v>
      </c>
      <c r="F48" s="594">
        <f>'STATE- GOA'!F48</f>
        <v>0</v>
      </c>
      <c r="G48" s="603">
        <f>'STATE- GOA'!G48</f>
        <v>0</v>
      </c>
      <c r="H48" s="603">
        <f>'STATE- GOA'!H48</f>
        <v>0</v>
      </c>
      <c r="I48" s="602">
        <f>'STATE- GOA'!I48</f>
        <v>0</v>
      </c>
      <c r="J48" s="594">
        <f>'STATE- GOA'!J48</f>
        <v>0</v>
      </c>
      <c r="K48" s="602">
        <f>'STATE- GOA'!K48</f>
        <v>0</v>
      </c>
      <c r="L48" s="594">
        <f>'STATE- GOA'!L48</f>
        <v>0</v>
      </c>
      <c r="M48" s="631">
        <f>'STATE- GOA'!O48</f>
        <v>3</v>
      </c>
      <c r="N48" s="602">
        <f>'STATE- GOA'!P48</f>
        <v>0</v>
      </c>
      <c r="O48" s="594">
        <f>'STATE- GOA'!Q48</f>
        <v>0</v>
      </c>
      <c r="P48" s="602">
        <f>'STATE- GOA'!R48</f>
        <v>0</v>
      </c>
      <c r="Q48" s="594">
        <f>'STATE- GOA'!S48</f>
        <v>0</v>
      </c>
      <c r="R48" s="602">
        <f>'STATE- GOA'!T48</f>
        <v>0</v>
      </c>
      <c r="S48" s="594">
        <f>'STATE- GOA'!U48</f>
        <v>0</v>
      </c>
      <c r="T48" s="602">
        <f>'STATE- GOA'!X48</f>
        <v>3</v>
      </c>
      <c r="U48" s="602">
        <f>'STATE- GOA'!Y48</f>
        <v>0</v>
      </c>
      <c r="V48" s="594">
        <f>'STATE- GOA'!Z48</f>
        <v>0</v>
      </c>
      <c r="W48" s="602">
        <f>'STATE- GOA'!AA48</f>
        <v>0</v>
      </c>
      <c r="X48" s="594">
        <f>'STATE- GOA'!AB48</f>
        <v>0</v>
      </c>
      <c r="Y48" s="614"/>
    </row>
    <row r="49" spans="1:25" ht="18">
      <c r="A49" s="594">
        <f t="shared" ref="A49:A51" si="1">+A48+0.01</f>
        <v>2.1999999999999997</v>
      </c>
      <c r="B49" s="614" t="s">
        <v>163</v>
      </c>
      <c r="C49" s="602">
        <f>'STATE- GOA'!C49</f>
        <v>0</v>
      </c>
      <c r="D49" s="594">
        <f>'STATE- GOA'!D49</f>
        <v>0</v>
      </c>
      <c r="E49" s="602">
        <f>'STATE- GOA'!E49</f>
        <v>0</v>
      </c>
      <c r="F49" s="594">
        <f>'STATE- GOA'!F49</f>
        <v>0</v>
      </c>
      <c r="G49" s="603">
        <f>'STATE- GOA'!G49</f>
        <v>0</v>
      </c>
      <c r="H49" s="603">
        <f>'STATE- GOA'!H49</f>
        <v>0</v>
      </c>
      <c r="I49" s="602">
        <f>'STATE- GOA'!I49</f>
        <v>0</v>
      </c>
      <c r="J49" s="594">
        <f>'STATE- GOA'!J49</f>
        <v>0</v>
      </c>
      <c r="K49" s="602">
        <f>'STATE- GOA'!K49</f>
        <v>0</v>
      </c>
      <c r="L49" s="594">
        <f>'STATE- GOA'!L49</f>
        <v>0</v>
      </c>
      <c r="M49" s="631">
        <f>'STATE- GOA'!O49</f>
        <v>3.5</v>
      </c>
      <c r="N49" s="602">
        <f>'STATE- GOA'!P49</f>
        <v>0</v>
      </c>
      <c r="O49" s="594">
        <f>'STATE- GOA'!Q49</f>
        <v>0</v>
      </c>
      <c r="P49" s="602">
        <f>'STATE- GOA'!R49</f>
        <v>0</v>
      </c>
      <c r="Q49" s="594">
        <f>'STATE- GOA'!S49</f>
        <v>0</v>
      </c>
      <c r="R49" s="602">
        <f>'STATE- GOA'!T49</f>
        <v>0</v>
      </c>
      <c r="S49" s="594">
        <f>'STATE- GOA'!U49</f>
        <v>0</v>
      </c>
      <c r="T49" s="602">
        <f>'STATE- GOA'!X49</f>
        <v>3.5</v>
      </c>
      <c r="U49" s="602">
        <f>'STATE- GOA'!Y49</f>
        <v>0</v>
      </c>
      <c r="V49" s="594">
        <f>'STATE- GOA'!Z49</f>
        <v>0</v>
      </c>
      <c r="W49" s="602">
        <f>'STATE- GOA'!AA49</f>
        <v>0</v>
      </c>
      <c r="X49" s="594">
        <f>'STATE- GOA'!AB49</f>
        <v>0</v>
      </c>
      <c r="Y49" s="614"/>
    </row>
    <row r="50" spans="1:25">
      <c r="A50" s="594">
        <f t="shared" si="1"/>
        <v>2.2099999999999995</v>
      </c>
      <c r="B50" s="614" t="s">
        <v>164</v>
      </c>
      <c r="C50" s="602">
        <f>'STATE- GOA'!C50</f>
        <v>0</v>
      </c>
      <c r="D50" s="594">
        <f>'STATE- GOA'!D50</f>
        <v>0</v>
      </c>
      <c r="E50" s="602">
        <f>'STATE- GOA'!E50</f>
        <v>0</v>
      </c>
      <c r="F50" s="594">
        <f>'STATE- GOA'!F50</f>
        <v>0</v>
      </c>
      <c r="G50" s="603">
        <f>'STATE- GOA'!G50</f>
        <v>0</v>
      </c>
      <c r="H50" s="603">
        <f>'STATE- GOA'!H50</f>
        <v>0</v>
      </c>
      <c r="I50" s="602">
        <f>'STATE- GOA'!I50</f>
        <v>0</v>
      </c>
      <c r="J50" s="594">
        <f>'STATE- GOA'!J50</f>
        <v>0</v>
      </c>
      <c r="K50" s="602">
        <f>'STATE- GOA'!K50</f>
        <v>0</v>
      </c>
      <c r="L50" s="594">
        <f>'STATE- GOA'!L50</f>
        <v>0</v>
      </c>
      <c r="M50" s="631">
        <f>'STATE- GOA'!O50</f>
        <v>0.75</v>
      </c>
      <c r="N50" s="602">
        <f>'STATE- GOA'!P50</f>
        <v>0</v>
      </c>
      <c r="O50" s="594">
        <f>'STATE- GOA'!Q50</f>
        <v>0</v>
      </c>
      <c r="P50" s="602">
        <f>'STATE- GOA'!R50</f>
        <v>0</v>
      </c>
      <c r="Q50" s="594">
        <f>'STATE- GOA'!S50</f>
        <v>0</v>
      </c>
      <c r="R50" s="602">
        <f>'STATE- GOA'!T50</f>
        <v>0</v>
      </c>
      <c r="S50" s="594">
        <f>'STATE- GOA'!U50</f>
        <v>0</v>
      </c>
      <c r="T50" s="602">
        <f>'STATE- GOA'!X50</f>
        <v>0.75</v>
      </c>
      <c r="U50" s="602">
        <f>'STATE- GOA'!Y50</f>
        <v>0</v>
      </c>
      <c r="V50" s="594">
        <f>'STATE- GOA'!Z50</f>
        <v>0</v>
      </c>
      <c r="W50" s="602">
        <f>'STATE- GOA'!AA50</f>
        <v>0</v>
      </c>
      <c r="X50" s="594">
        <f>'STATE- GOA'!AB50</f>
        <v>0</v>
      </c>
      <c r="Y50" s="614"/>
    </row>
    <row r="51" spans="1:25" ht="18">
      <c r="A51" s="594">
        <f t="shared" si="1"/>
        <v>2.2199999999999993</v>
      </c>
      <c r="B51" s="614" t="s">
        <v>155</v>
      </c>
      <c r="C51" s="602">
        <f>'STATE- GOA'!C51</f>
        <v>0</v>
      </c>
      <c r="D51" s="594">
        <f>'STATE- GOA'!D51</f>
        <v>0</v>
      </c>
      <c r="E51" s="602">
        <f>'STATE- GOA'!E51</f>
        <v>0</v>
      </c>
      <c r="F51" s="594">
        <f>'STATE- GOA'!F51</f>
        <v>0</v>
      </c>
      <c r="G51" s="603">
        <f>'STATE- GOA'!G51</f>
        <v>0</v>
      </c>
      <c r="H51" s="603">
        <f>'STATE- GOA'!H51</f>
        <v>0</v>
      </c>
      <c r="I51" s="602">
        <f>'STATE- GOA'!I51</f>
        <v>0</v>
      </c>
      <c r="J51" s="594">
        <f>'STATE- GOA'!J51</f>
        <v>0</v>
      </c>
      <c r="K51" s="602">
        <f>'STATE- GOA'!K51</f>
        <v>0</v>
      </c>
      <c r="L51" s="594">
        <f>'STATE- GOA'!L51</f>
        <v>0</v>
      </c>
      <c r="M51" s="631">
        <f>'STATE- GOA'!O51</f>
        <v>0</v>
      </c>
      <c r="N51" s="602">
        <f>'STATE- GOA'!P51</f>
        <v>0</v>
      </c>
      <c r="O51" s="594">
        <f>'STATE- GOA'!Q51</f>
        <v>0</v>
      </c>
      <c r="P51" s="602">
        <f>'STATE- GOA'!R51</f>
        <v>0</v>
      </c>
      <c r="Q51" s="594">
        <f>'STATE- GOA'!S51</f>
        <v>0</v>
      </c>
      <c r="R51" s="602">
        <f>'STATE- GOA'!T51</f>
        <v>0</v>
      </c>
      <c r="S51" s="594">
        <f>'STATE- GOA'!U51</f>
        <v>0</v>
      </c>
      <c r="T51" s="602">
        <f>'STATE- GOA'!X51</f>
        <v>0</v>
      </c>
      <c r="U51" s="602">
        <f>'STATE- GOA'!Y51</f>
        <v>0</v>
      </c>
      <c r="V51" s="594">
        <f>'STATE- GOA'!Z51</f>
        <v>0</v>
      </c>
      <c r="W51" s="602">
        <f>'STATE- GOA'!AA51</f>
        <v>0</v>
      </c>
      <c r="X51" s="594">
        <f>'STATE- GOA'!AB51</f>
        <v>0</v>
      </c>
      <c r="Y51" s="614"/>
    </row>
    <row r="52" spans="1:25">
      <c r="A52" s="594"/>
      <c r="B52" s="615" t="s">
        <v>235</v>
      </c>
      <c r="C52" s="602">
        <f>'STATE- GOA'!C52</f>
        <v>0</v>
      </c>
      <c r="D52" s="594">
        <f>'STATE- GOA'!D52</f>
        <v>0</v>
      </c>
      <c r="E52" s="602">
        <f>'STATE- GOA'!E52</f>
        <v>0</v>
      </c>
      <c r="F52" s="594">
        <f>'STATE- GOA'!F52</f>
        <v>0</v>
      </c>
      <c r="G52" s="603">
        <f>'STATE- GOA'!G52</f>
        <v>0</v>
      </c>
      <c r="H52" s="603">
        <f>'STATE- GOA'!H52</f>
        <v>0</v>
      </c>
      <c r="I52" s="602">
        <f>'STATE- GOA'!I52</f>
        <v>0</v>
      </c>
      <c r="J52" s="594">
        <f>'STATE- GOA'!J52</f>
        <v>0</v>
      </c>
      <c r="K52" s="602">
        <f>'STATE- GOA'!K52</f>
        <v>0</v>
      </c>
      <c r="L52" s="594">
        <f>'STATE- GOA'!L52</f>
        <v>0</v>
      </c>
      <c r="M52" s="631">
        <f>'STATE- GOA'!O52</f>
        <v>0</v>
      </c>
      <c r="N52" s="602">
        <f>'STATE- GOA'!P52</f>
        <v>0</v>
      </c>
      <c r="O52" s="594">
        <f>'STATE- GOA'!Q52</f>
        <v>0</v>
      </c>
      <c r="P52" s="602">
        <f>'STATE- GOA'!R52</f>
        <v>0</v>
      </c>
      <c r="Q52" s="594">
        <f>'STATE- GOA'!S52</f>
        <v>0</v>
      </c>
      <c r="R52" s="602">
        <f>'STATE- GOA'!T52</f>
        <v>0</v>
      </c>
      <c r="S52" s="594">
        <f>'STATE- GOA'!U52</f>
        <v>0</v>
      </c>
      <c r="T52" s="602">
        <f>'STATE- GOA'!X52</f>
        <v>0</v>
      </c>
      <c r="U52" s="602">
        <f>'STATE- GOA'!Y52</f>
        <v>0</v>
      </c>
      <c r="V52" s="594">
        <f>'STATE- GOA'!Z52</f>
        <v>0</v>
      </c>
      <c r="W52" s="602">
        <f>'STATE- GOA'!AA52</f>
        <v>0</v>
      </c>
      <c r="X52" s="594">
        <f>'STATE- GOA'!AB52</f>
        <v>0</v>
      </c>
      <c r="Y52" s="615"/>
    </row>
    <row r="53" spans="1:25">
      <c r="A53" s="594"/>
      <c r="B53" s="616" t="s">
        <v>231</v>
      </c>
      <c r="C53" s="602">
        <f>'STATE- GOA'!C53</f>
        <v>0</v>
      </c>
      <c r="D53" s="594">
        <f>'STATE- GOA'!D53</f>
        <v>0</v>
      </c>
      <c r="E53" s="602">
        <f>'STATE- GOA'!E53</f>
        <v>0</v>
      </c>
      <c r="F53" s="594">
        <f>'STATE- GOA'!F53</f>
        <v>0</v>
      </c>
      <c r="G53" s="603">
        <f>'STATE- GOA'!G53</f>
        <v>0</v>
      </c>
      <c r="H53" s="603">
        <f>'STATE- GOA'!H53</f>
        <v>0</v>
      </c>
      <c r="I53" s="602">
        <f>'STATE- GOA'!I53</f>
        <v>0</v>
      </c>
      <c r="J53" s="594">
        <f>'STATE- GOA'!J53</f>
        <v>0</v>
      </c>
      <c r="K53" s="602">
        <f>'STATE- GOA'!K53</f>
        <v>0</v>
      </c>
      <c r="L53" s="594">
        <f>'STATE- GOA'!L53</f>
        <v>0</v>
      </c>
      <c r="M53" s="631">
        <f>'STATE- GOA'!O53</f>
        <v>0</v>
      </c>
      <c r="N53" s="602">
        <f>'STATE- GOA'!P53</f>
        <v>0</v>
      </c>
      <c r="O53" s="594">
        <f>'STATE- GOA'!Q53</f>
        <v>0</v>
      </c>
      <c r="P53" s="602">
        <f>'STATE- GOA'!R53</f>
        <v>0</v>
      </c>
      <c r="Q53" s="594">
        <f>'STATE- GOA'!S53</f>
        <v>0</v>
      </c>
      <c r="R53" s="602">
        <f>'STATE- GOA'!T53</f>
        <v>0</v>
      </c>
      <c r="S53" s="594">
        <f>'STATE- GOA'!U53</f>
        <v>0</v>
      </c>
      <c r="T53" s="602">
        <f>'STATE- GOA'!X53</f>
        <v>0</v>
      </c>
      <c r="U53" s="602">
        <f>'STATE- GOA'!Y53</f>
        <v>0</v>
      </c>
      <c r="V53" s="594">
        <f>'STATE- GOA'!Z53</f>
        <v>0</v>
      </c>
      <c r="W53" s="602">
        <f>'STATE- GOA'!AA53</f>
        <v>0</v>
      </c>
      <c r="X53" s="594">
        <f>'STATE- GOA'!AB53</f>
        <v>0</v>
      </c>
      <c r="Y53" s="616"/>
    </row>
    <row r="54" spans="1:25" ht="18">
      <c r="A54" s="594">
        <v>2.23</v>
      </c>
      <c r="B54" s="610" t="s">
        <v>167</v>
      </c>
      <c r="C54" s="602">
        <f>'STATE- GOA'!C54</f>
        <v>0</v>
      </c>
      <c r="D54" s="594">
        <f>'STATE- GOA'!D54</f>
        <v>0</v>
      </c>
      <c r="E54" s="602">
        <f>'STATE- GOA'!E54</f>
        <v>0</v>
      </c>
      <c r="F54" s="594">
        <f>'STATE- GOA'!F54</f>
        <v>0</v>
      </c>
      <c r="G54" s="603">
        <f>'STATE- GOA'!G54</f>
        <v>0</v>
      </c>
      <c r="H54" s="603">
        <f>'STATE- GOA'!H54</f>
        <v>0</v>
      </c>
      <c r="I54" s="602">
        <f>'STATE- GOA'!I54</f>
        <v>0</v>
      </c>
      <c r="J54" s="594">
        <f>'STATE- GOA'!J54</f>
        <v>0</v>
      </c>
      <c r="K54" s="602">
        <f>'STATE- GOA'!K54</f>
        <v>0</v>
      </c>
      <c r="L54" s="594">
        <f>'STATE- GOA'!L54</f>
        <v>0</v>
      </c>
      <c r="M54" s="631">
        <f>'STATE- GOA'!O54</f>
        <v>18</v>
      </c>
      <c r="N54" s="602">
        <f>'STATE- GOA'!P54</f>
        <v>0</v>
      </c>
      <c r="O54" s="594">
        <f>'STATE- GOA'!Q54</f>
        <v>0</v>
      </c>
      <c r="P54" s="602">
        <f>'STATE- GOA'!R54</f>
        <v>0</v>
      </c>
      <c r="Q54" s="594">
        <f>'STATE- GOA'!S54</f>
        <v>0</v>
      </c>
      <c r="R54" s="602">
        <f>'STATE- GOA'!T54</f>
        <v>0</v>
      </c>
      <c r="S54" s="594">
        <f>'STATE- GOA'!U54</f>
        <v>0</v>
      </c>
      <c r="T54" s="602">
        <f>'STATE- GOA'!X54</f>
        <v>18</v>
      </c>
      <c r="U54" s="602">
        <f>'STATE- GOA'!Y54</f>
        <v>0</v>
      </c>
      <c r="V54" s="594">
        <f>'STATE- GOA'!Z54</f>
        <v>0</v>
      </c>
      <c r="W54" s="602">
        <f>'STATE- GOA'!AA54</f>
        <v>0</v>
      </c>
      <c r="X54" s="594">
        <f>'STATE- GOA'!AB54</f>
        <v>0</v>
      </c>
      <c r="Y54" s="610"/>
    </row>
    <row r="55" spans="1:25">
      <c r="A55" s="594">
        <f t="shared" ref="A55:A75" si="2">+A54+0.01</f>
        <v>2.2399999999999998</v>
      </c>
      <c r="B55" s="610" t="s">
        <v>168</v>
      </c>
      <c r="C55" s="602">
        <f>'STATE- GOA'!C55</f>
        <v>0</v>
      </c>
      <c r="D55" s="594">
        <f>'STATE- GOA'!D55</f>
        <v>0</v>
      </c>
      <c r="E55" s="602">
        <f>'STATE- GOA'!E55</f>
        <v>0</v>
      </c>
      <c r="F55" s="594">
        <f>'STATE- GOA'!F55</f>
        <v>0</v>
      </c>
      <c r="G55" s="603">
        <f>'STATE- GOA'!G55</f>
        <v>0</v>
      </c>
      <c r="H55" s="603">
        <f>'STATE- GOA'!H55</f>
        <v>0</v>
      </c>
      <c r="I55" s="602">
        <f>'STATE- GOA'!I55</f>
        <v>0</v>
      </c>
      <c r="J55" s="594">
        <f>'STATE- GOA'!J55</f>
        <v>0</v>
      </c>
      <c r="K55" s="602">
        <f>'STATE- GOA'!K55</f>
        <v>0</v>
      </c>
      <c r="L55" s="594">
        <f>'STATE- GOA'!L55</f>
        <v>0</v>
      </c>
      <c r="M55" s="631">
        <f>'STATE- GOA'!O55</f>
        <v>1.2</v>
      </c>
      <c r="N55" s="602">
        <f>'STATE- GOA'!P55</f>
        <v>0</v>
      </c>
      <c r="O55" s="594">
        <f>'STATE- GOA'!Q55</f>
        <v>0</v>
      </c>
      <c r="P55" s="602">
        <f>'STATE- GOA'!R55</f>
        <v>0</v>
      </c>
      <c r="Q55" s="594">
        <f>'STATE- GOA'!S55</f>
        <v>0</v>
      </c>
      <c r="R55" s="602">
        <f>'STATE- GOA'!T55</f>
        <v>0</v>
      </c>
      <c r="S55" s="594">
        <f>'STATE- GOA'!U55</f>
        <v>0</v>
      </c>
      <c r="T55" s="602">
        <f>'STATE- GOA'!X55</f>
        <v>1.2</v>
      </c>
      <c r="U55" s="602">
        <f>'STATE- GOA'!Y55</f>
        <v>0</v>
      </c>
      <c r="V55" s="594">
        <f>'STATE- GOA'!Z55</f>
        <v>0</v>
      </c>
      <c r="W55" s="602">
        <f>'STATE- GOA'!AA55</f>
        <v>0</v>
      </c>
      <c r="X55" s="594">
        <f>'STATE- GOA'!AB55</f>
        <v>0</v>
      </c>
      <c r="Y55" s="610"/>
    </row>
    <row r="56" spans="1:25" ht="27">
      <c r="A56" s="594">
        <f t="shared" si="2"/>
        <v>2.2499999999999996</v>
      </c>
      <c r="B56" s="604" t="s">
        <v>261</v>
      </c>
      <c r="C56" s="602">
        <f>'STATE- GOA'!C56</f>
        <v>0</v>
      </c>
      <c r="D56" s="594">
        <f>'STATE- GOA'!D56</f>
        <v>0</v>
      </c>
      <c r="E56" s="602">
        <f>'STATE- GOA'!E56</f>
        <v>0</v>
      </c>
      <c r="F56" s="594">
        <f>'STATE- GOA'!F56</f>
        <v>0</v>
      </c>
      <c r="G56" s="603">
        <f>'STATE- GOA'!G56</f>
        <v>0</v>
      </c>
      <c r="H56" s="603">
        <f>'STATE- GOA'!H56</f>
        <v>0</v>
      </c>
      <c r="I56" s="602">
        <f>'STATE- GOA'!I56</f>
        <v>0</v>
      </c>
      <c r="J56" s="594">
        <f>'STATE- GOA'!J56</f>
        <v>0</v>
      </c>
      <c r="K56" s="602">
        <f>'STATE- GOA'!K56</f>
        <v>0</v>
      </c>
      <c r="L56" s="594">
        <f>'STATE- GOA'!L56</f>
        <v>0</v>
      </c>
      <c r="M56" s="631">
        <f>'STATE- GOA'!O56</f>
        <v>1</v>
      </c>
      <c r="N56" s="602">
        <f>'STATE- GOA'!P56</f>
        <v>0</v>
      </c>
      <c r="O56" s="594">
        <f>'STATE- GOA'!Q56</f>
        <v>0</v>
      </c>
      <c r="P56" s="602">
        <f>'STATE- GOA'!R56</f>
        <v>0</v>
      </c>
      <c r="Q56" s="594">
        <f>'STATE- GOA'!S56</f>
        <v>0</v>
      </c>
      <c r="R56" s="602">
        <f>'STATE- GOA'!T56</f>
        <v>0</v>
      </c>
      <c r="S56" s="594">
        <f>'STATE- GOA'!U56</f>
        <v>0</v>
      </c>
      <c r="T56" s="602">
        <f>'STATE- GOA'!X56</f>
        <v>1</v>
      </c>
      <c r="U56" s="602">
        <f>'STATE- GOA'!Y56</f>
        <v>0</v>
      </c>
      <c r="V56" s="594">
        <f>'STATE- GOA'!Z56</f>
        <v>0</v>
      </c>
      <c r="W56" s="602">
        <f>'STATE- GOA'!AA56</f>
        <v>0</v>
      </c>
      <c r="X56" s="594">
        <f>'STATE- GOA'!AB56</f>
        <v>0</v>
      </c>
      <c r="Y56" s="604"/>
    </row>
    <row r="57" spans="1:25">
      <c r="A57" s="594">
        <f t="shared" si="2"/>
        <v>2.2599999999999993</v>
      </c>
      <c r="B57" s="610" t="s">
        <v>170</v>
      </c>
      <c r="C57" s="602">
        <f>'STATE- GOA'!C57</f>
        <v>0</v>
      </c>
      <c r="D57" s="594">
        <f>'STATE- GOA'!D57</f>
        <v>0</v>
      </c>
      <c r="E57" s="602">
        <f>'STATE- GOA'!E57</f>
        <v>0</v>
      </c>
      <c r="F57" s="594">
        <f>'STATE- GOA'!F57</f>
        <v>0</v>
      </c>
      <c r="G57" s="603">
        <f>'STATE- GOA'!G57</f>
        <v>0</v>
      </c>
      <c r="H57" s="603">
        <f>'STATE- GOA'!H57</f>
        <v>0</v>
      </c>
      <c r="I57" s="602">
        <f>'STATE- GOA'!I57</f>
        <v>0</v>
      </c>
      <c r="J57" s="594">
        <f>'STATE- GOA'!J57</f>
        <v>0</v>
      </c>
      <c r="K57" s="602">
        <f>'STATE- GOA'!K57</f>
        <v>0</v>
      </c>
      <c r="L57" s="594">
        <f>'STATE- GOA'!L57</f>
        <v>0</v>
      </c>
      <c r="M57" s="631">
        <f>'STATE- GOA'!O57</f>
        <v>0</v>
      </c>
      <c r="N57" s="602">
        <f>'STATE- GOA'!P57</f>
        <v>0</v>
      </c>
      <c r="O57" s="594">
        <f>'STATE- GOA'!Q57</f>
        <v>0</v>
      </c>
      <c r="P57" s="602">
        <f>'STATE- GOA'!R57</f>
        <v>0</v>
      </c>
      <c r="Q57" s="594">
        <f>'STATE- GOA'!S57</f>
        <v>0</v>
      </c>
      <c r="R57" s="602">
        <f>'STATE- GOA'!T57</f>
        <v>0</v>
      </c>
      <c r="S57" s="594">
        <f>'STATE- GOA'!U57</f>
        <v>0</v>
      </c>
      <c r="T57" s="602">
        <f>'STATE- GOA'!X57</f>
        <v>0</v>
      </c>
      <c r="U57" s="602">
        <f>'STATE- GOA'!Y57</f>
        <v>0</v>
      </c>
      <c r="V57" s="594">
        <f>'STATE- GOA'!Z57</f>
        <v>0</v>
      </c>
      <c r="W57" s="602">
        <f>'STATE- GOA'!AA57</f>
        <v>0</v>
      </c>
      <c r="X57" s="594">
        <f>'STATE- GOA'!AB57</f>
        <v>0</v>
      </c>
      <c r="Y57" s="610"/>
    </row>
    <row r="58" spans="1:25">
      <c r="A58" s="594" t="s">
        <v>19</v>
      </c>
      <c r="B58" s="617" t="s">
        <v>211</v>
      </c>
      <c r="C58" s="602">
        <f>'STATE- GOA'!C58</f>
        <v>0</v>
      </c>
      <c r="D58" s="594">
        <f>'STATE- GOA'!D58</f>
        <v>0</v>
      </c>
      <c r="E58" s="602">
        <f>'STATE- GOA'!E58</f>
        <v>0</v>
      </c>
      <c r="F58" s="594">
        <f>'STATE- GOA'!F58</f>
        <v>0</v>
      </c>
      <c r="G58" s="603">
        <f>'STATE- GOA'!G58</f>
        <v>0</v>
      </c>
      <c r="H58" s="603">
        <f>'STATE- GOA'!H58</f>
        <v>0</v>
      </c>
      <c r="I58" s="602">
        <f>'STATE- GOA'!I58</f>
        <v>0</v>
      </c>
      <c r="J58" s="594">
        <f>'STATE- GOA'!J58</f>
        <v>0</v>
      </c>
      <c r="K58" s="602">
        <f>'STATE- GOA'!K58</f>
        <v>0</v>
      </c>
      <c r="L58" s="594">
        <f>'STATE- GOA'!L58</f>
        <v>0</v>
      </c>
      <c r="M58" s="631">
        <f>'STATE- GOA'!O58</f>
        <v>3</v>
      </c>
      <c r="N58" s="602">
        <f>'STATE- GOA'!P58</f>
        <v>0</v>
      </c>
      <c r="O58" s="594">
        <f>'STATE- GOA'!Q58</f>
        <v>0</v>
      </c>
      <c r="P58" s="602">
        <f>'STATE- GOA'!R58</f>
        <v>0</v>
      </c>
      <c r="Q58" s="594">
        <f>'STATE- GOA'!S58</f>
        <v>0</v>
      </c>
      <c r="R58" s="602">
        <f>'STATE- GOA'!T58</f>
        <v>0</v>
      </c>
      <c r="S58" s="594">
        <f>'STATE- GOA'!U58</f>
        <v>0</v>
      </c>
      <c r="T58" s="602">
        <f>'STATE- GOA'!X58</f>
        <v>3</v>
      </c>
      <c r="U58" s="602">
        <f>'STATE- GOA'!Y58</f>
        <v>0</v>
      </c>
      <c r="V58" s="594">
        <f>'STATE- GOA'!Z58</f>
        <v>0</v>
      </c>
      <c r="W58" s="602">
        <f>'STATE- GOA'!AA58</f>
        <v>0</v>
      </c>
      <c r="X58" s="594">
        <f>'STATE- GOA'!AB58</f>
        <v>0</v>
      </c>
      <c r="Y58" s="617"/>
    </row>
    <row r="59" spans="1:25" ht="18">
      <c r="A59" s="594" t="s">
        <v>20</v>
      </c>
      <c r="B59" s="617" t="s">
        <v>225</v>
      </c>
      <c r="C59" s="602">
        <f>'STATE- GOA'!C59</f>
        <v>0</v>
      </c>
      <c r="D59" s="594">
        <f>'STATE- GOA'!D59</f>
        <v>0</v>
      </c>
      <c r="E59" s="602">
        <f>'STATE- GOA'!E59</f>
        <v>0</v>
      </c>
      <c r="F59" s="594">
        <f>'STATE- GOA'!F59</f>
        <v>0</v>
      </c>
      <c r="G59" s="603">
        <f>'STATE- GOA'!G59</f>
        <v>0</v>
      </c>
      <c r="H59" s="603">
        <f>'STATE- GOA'!H59</f>
        <v>0</v>
      </c>
      <c r="I59" s="602">
        <f>'STATE- GOA'!I59</f>
        <v>0</v>
      </c>
      <c r="J59" s="594">
        <f>'STATE- GOA'!J59</f>
        <v>0</v>
      </c>
      <c r="K59" s="602">
        <f>'STATE- GOA'!K59</f>
        <v>0</v>
      </c>
      <c r="L59" s="594">
        <f>'STATE- GOA'!L59</f>
        <v>0</v>
      </c>
      <c r="M59" s="631">
        <f>'STATE- GOA'!O59</f>
        <v>3</v>
      </c>
      <c r="N59" s="602">
        <f>'STATE- GOA'!P59</f>
        <v>0</v>
      </c>
      <c r="O59" s="594">
        <f>'STATE- GOA'!Q59</f>
        <v>0</v>
      </c>
      <c r="P59" s="602">
        <f>'STATE- GOA'!R59</f>
        <v>0</v>
      </c>
      <c r="Q59" s="594">
        <f>'STATE- GOA'!S59</f>
        <v>0</v>
      </c>
      <c r="R59" s="602">
        <f>'STATE- GOA'!T59</f>
        <v>0</v>
      </c>
      <c r="S59" s="594">
        <f>'STATE- GOA'!U59</f>
        <v>0</v>
      </c>
      <c r="T59" s="602">
        <f>'STATE- GOA'!X59</f>
        <v>3</v>
      </c>
      <c r="U59" s="602">
        <f>'STATE- GOA'!Y59</f>
        <v>0</v>
      </c>
      <c r="V59" s="594">
        <f>'STATE- GOA'!Z59</f>
        <v>0</v>
      </c>
      <c r="W59" s="602">
        <f>'STATE- GOA'!AA59</f>
        <v>0</v>
      </c>
      <c r="X59" s="594">
        <f>'STATE- GOA'!AB59</f>
        <v>0</v>
      </c>
      <c r="Y59" s="617"/>
    </row>
    <row r="60" spans="1:25" ht="27">
      <c r="A60" s="594" t="s">
        <v>21</v>
      </c>
      <c r="B60" s="617" t="s">
        <v>226</v>
      </c>
      <c r="C60" s="602">
        <f>'STATE- GOA'!C60</f>
        <v>0</v>
      </c>
      <c r="D60" s="594">
        <f>'STATE- GOA'!D60</f>
        <v>0</v>
      </c>
      <c r="E60" s="602">
        <f>'STATE- GOA'!E60</f>
        <v>0</v>
      </c>
      <c r="F60" s="594">
        <f>'STATE- GOA'!F60</f>
        <v>0</v>
      </c>
      <c r="G60" s="603">
        <f>'STATE- GOA'!G60</f>
        <v>0</v>
      </c>
      <c r="H60" s="603">
        <f>'STATE- GOA'!H60</f>
        <v>0</v>
      </c>
      <c r="I60" s="602">
        <f>'STATE- GOA'!I60</f>
        <v>0</v>
      </c>
      <c r="J60" s="594">
        <f>'STATE- GOA'!J60</f>
        <v>0</v>
      </c>
      <c r="K60" s="602">
        <f>'STATE- GOA'!K60</f>
        <v>0</v>
      </c>
      <c r="L60" s="594">
        <f>'STATE- GOA'!L60</f>
        <v>0</v>
      </c>
      <c r="M60" s="631">
        <f>'STATE- GOA'!O60</f>
        <v>9.6000000000000014</v>
      </c>
      <c r="N60" s="602">
        <f>'STATE- GOA'!P60</f>
        <v>0</v>
      </c>
      <c r="O60" s="594">
        <f>'STATE- GOA'!Q60</f>
        <v>0</v>
      </c>
      <c r="P60" s="602">
        <f>'STATE- GOA'!R60</f>
        <v>0</v>
      </c>
      <c r="Q60" s="594">
        <f>'STATE- GOA'!S60</f>
        <v>0</v>
      </c>
      <c r="R60" s="602">
        <f>'STATE- GOA'!T60</f>
        <v>0</v>
      </c>
      <c r="S60" s="594">
        <f>'STATE- GOA'!U60</f>
        <v>0</v>
      </c>
      <c r="T60" s="602">
        <f>'STATE- GOA'!X60</f>
        <v>9.6000000000000014</v>
      </c>
      <c r="U60" s="602">
        <f>'STATE- GOA'!Y60</f>
        <v>0</v>
      </c>
      <c r="V60" s="594">
        <f>'STATE- GOA'!Z60</f>
        <v>0</v>
      </c>
      <c r="W60" s="602">
        <f>'STATE- GOA'!AA60</f>
        <v>0</v>
      </c>
      <c r="X60" s="594">
        <f>'STATE- GOA'!AB60</f>
        <v>0</v>
      </c>
      <c r="Y60" s="617"/>
    </row>
    <row r="61" spans="1:25" ht="36">
      <c r="A61" s="594" t="s">
        <v>173</v>
      </c>
      <c r="B61" s="617" t="s">
        <v>227</v>
      </c>
      <c r="C61" s="602">
        <f>'STATE- GOA'!C61</f>
        <v>0</v>
      </c>
      <c r="D61" s="594">
        <f>'STATE- GOA'!D61</f>
        <v>0</v>
      </c>
      <c r="E61" s="602">
        <f>'STATE- GOA'!E61</f>
        <v>0</v>
      </c>
      <c r="F61" s="594">
        <f>'STATE- GOA'!F61</f>
        <v>0</v>
      </c>
      <c r="G61" s="603">
        <f>'STATE- GOA'!G61</f>
        <v>0</v>
      </c>
      <c r="H61" s="603">
        <f>'STATE- GOA'!H61</f>
        <v>0</v>
      </c>
      <c r="I61" s="602">
        <f>'STATE- GOA'!I61</f>
        <v>0</v>
      </c>
      <c r="J61" s="594">
        <f>'STATE- GOA'!J61</f>
        <v>0</v>
      </c>
      <c r="K61" s="602">
        <f>'STATE- GOA'!K61</f>
        <v>0</v>
      </c>
      <c r="L61" s="594">
        <f>'STATE- GOA'!L61</f>
        <v>0</v>
      </c>
      <c r="M61" s="631">
        <f>'STATE- GOA'!O61</f>
        <v>2.88</v>
      </c>
      <c r="N61" s="602">
        <f>'STATE- GOA'!P61</f>
        <v>0</v>
      </c>
      <c r="O61" s="594">
        <f>'STATE- GOA'!Q61</f>
        <v>0</v>
      </c>
      <c r="P61" s="602">
        <f>'STATE- GOA'!R61</f>
        <v>0</v>
      </c>
      <c r="Q61" s="594">
        <f>'STATE- GOA'!S61</f>
        <v>0</v>
      </c>
      <c r="R61" s="602">
        <f>'STATE- GOA'!T61</f>
        <v>0</v>
      </c>
      <c r="S61" s="594">
        <f>'STATE- GOA'!U61</f>
        <v>0</v>
      </c>
      <c r="T61" s="602">
        <f>'STATE- GOA'!X61</f>
        <v>2.88</v>
      </c>
      <c r="U61" s="602">
        <f>'STATE- GOA'!Y61</f>
        <v>0</v>
      </c>
      <c r="V61" s="594">
        <f>'STATE- GOA'!Z61</f>
        <v>0</v>
      </c>
      <c r="W61" s="602">
        <f>'STATE- GOA'!AA61</f>
        <v>0</v>
      </c>
      <c r="X61" s="594">
        <f>'STATE- GOA'!AB61</f>
        <v>0</v>
      </c>
      <c r="Y61" s="617"/>
    </row>
    <row r="62" spans="1:25" ht="18">
      <c r="A62" s="594" t="s">
        <v>175</v>
      </c>
      <c r="B62" s="617" t="s">
        <v>212</v>
      </c>
      <c r="C62" s="602">
        <f>'STATE- GOA'!C62</f>
        <v>0</v>
      </c>
      <c r="D62" s="594">
        <f>'STATE- GOA'!D62</f>
        <v>0</v>
      </c>
      <c r="E62" s="602">
        <f>'STATE- GOA'!E62</f>
        <v>0</v>
      </c>
      <c r="F62" s="594">
        <f>'STATE- GOA'!F62</f>
        <v>0</v>
      </c>
      <c r="G62" s="603">
        <f>'STATE- GOA'!G62</f>
        <v>0</v>
      </c>
      <c r="H62" s="603">
        <f>'STATE- GOA'!H62</f>
        <v>0</v>
      </c>
      <c r="I62" s="602">
        <f>'STATE- GOA'!I62</f>
        <v>0</v>
      </c>
      <c r="J62" s="594">
        <f>'STATE- GOA'!J62</f>
        <v>0</v>
      </c>
      <c r="K62" s="602">
        <f>'STATE- GOA'!K62</f>
        <v>0</v>
      </c>
      <c r="L62" s="594">
        <f>'STATE- GOA'!L62</f>
        <v>0</v>
      </c>
      <c r="M62" s="631">
        <f>'STATE- GOA'!O62</f>
        <v>1.5</v>
      </c>
      <c r="N62" s="602">
        <f>'STATE- GOA'!P62</f>
        <v>0</v>
      </c>
      <c r="O62" s="594">
        <f>'STATE- GOA'!Q62</f>
        <v>0</v>
      </c>
      <c r="P62" s="602">
        <f>'STATE- GOA'!R62</f>
        <v>0</v>
      </c>
      <c r="Q62" s="594">
        <f>'STATE- GOA'!S62</f>
        <v>0</v>
      </c>
      <c r="R62" s="602">
        <f>'STATE- GOA'!T62</f>
        <v>0</v>
      </c>
      <c r="S62" s="594">
        <f>'STATE- GOA'!U62</f>
        <v>0</v>
      </c>
      <c r="T62" s="602">
        <f>'STATE- GOA'!X62</f>
        <v>1.5</v>
      </c>
      <c r="U62" s="602">
        <f>'STATE- GOA'!Y62</f>
        <v>0</v>
      </c>
      <c r="V62" s="594">
        <f>'STATE- GOA'!Z62</f>
        <v>0</v>
      </c>
      <c r="W62" s="602">
        <f>'STATE- GOA'!AA62</f>
        <v>0</v>
      </c>
      <c r="X62" s="594">
        <f>'STATE- GOA'!AB62</f>
        <v>0</v>
      </c>
      <c r="Y62" s="617"/>
    </row>
    <row r="63" spans="1:25" ht="18">
      <c r="A63" s="594" t="s">
        <v>177</v>
      </c>
      <c r="B63" s="617" t="s">
        <v>176</v>
      </c>
      <c r="C63" s="602">
        <f>'STATE- GOA'!C63</f>
        <v>0</v>
      </c>
      <c r="D63" s="594">
        <f>'STATE- GOA'!D63</f>
        <v>0</v>
      </c>
      <c r="E63" s="602">
        <f>'STATE- GOA'!E63</f>
        <v>0</v>
      </c>
      <c r="F63" s="594">
        <f>'STATE- GOA'!F63</f>
        <v>0</v>
      </c>
      <c r="G63" s="603">
        <f>'STATE- GOA'!G63</f>
        <v>0</v>
      </c>
      <c r="H63" s="603">
        <f>'STATE- GOA'!H63</f>
        <v>0</v>
      </c>
      <c r="I63" s="602">
        <f>'STATE- GOA'!I63</f>
        <v>0</v>
      </c>
      <c r="J63" s="594">
        <f>'STATE- GOA'!J63</f>
        <v>0</v>
      </c>
      <c r="K63" s="602">
        <f>'STATE- GOA'!K63</f>
        <v>0</v>
      </c>
      <c r="L63" s="594">
        <f>'STATE- GOA'!L63</f>
        <v>0</v>
      </c>
      <c r="M63" s="631">
        <f>'STATE- GOA'!O63</f>
        <v>1.2000000000000002</v>
      </c>
      <c r="N63" s="602">
        <f>'STATE- GOA'!P63</f>
        <v>0</v>
      </c>
      <c r="O63" s="594">
        <f>'STATE- GOA'!Q63</f>
        <v>0</v>
      </c>
      <c r="P63" s="602">
        <f>'STATE- GOA'!R63</f>
        <v>0</v>
      </c>
      <c r="Q63" s="594">
        <f>'STATE- GOA'!S63</f>
        <v>0</v>
      </c>
      <c r="R63" s="602">
        <f>'STATE- GOA'!T63</f>
        <v>0</v>
      </c>
      <c r="S63" s="594">
        <f>'STATE- GOA'!U63</f>
        <v>0</v>
      </c>
      <c r="T63" s="602">
        <f>'STATE- GOA'!X63</f>
        <v>1.2000000000000002</v>
      </c>
      <c r="U63" s="602">
        <f>'STATE- GOA'!Y63</f>
        <v>0</v>
      </c>
      <c r="V63" s="594">
        <f>'STATE- GOA'!Z63</f>
        <v>0</v>
      </c>
      <c r="W63" s="602">
        <f>'STATE- GOA'!AA63</f>
        <v>0</v>
      </c>
      <c r="X63" s="594">
        <f>'STATE- GOA'!AB63</f>
        <v>0</v>
      </c>
      <c r="Y63" s="617"/>
    </row>
    <row r="64" spans="1:25" ht="27">
      <c r="A64" s="594" t="s">
        <v>179</v>
      </c>
      <c r="B64" s="617" t="s">
        <v>213</v>
      </c>
      <c r="C64" s="602">
        <f>'STATE- GOA'!C64</f>
        <v>0</v>
      </c>
      <c r="D64" s="594">
        <f>'STATE- GOA'!D64</f>
        <v>0</v>
      </c>
      <c r="E64" s="602">
        <f>'STATE- GOA'!E64</f>
        <v>0</v>
      </c>
      <c r="F64" s="594">
        <f>'STATE- GOA'!F64</f>
        <v>0</v>
      </c>
      <c r="G64" s="603">
        <f>'STATE- GOA'!G64</f>
        <v>0</v>
      </c>
      <c r="H64" s="603">
        <f>'STATE- GOA'!H64</f>
        <v>0</v>
      </c>
      <c r="I64" s="602">
        <f>'STATE- GOA'!I64</f>
        <v>0</v>
      </c>
      <c r="J64" s="594">
        <f>'STATE- GOA'!J64</f>
        <v>0</v>
      </c>
      <c r="K64" s="602">
        <f>'STATE- GOA'!K64</f>
        <v>0</v>
      </c>
      <c r="L64" s="594">
        <f>'STATE- GOA'!L64</f>
        <v>0</v>
      </c>
      <c r="M64" s="631">
        <f>'STATE- GOA'!O64</f>
        <v>1.2000000000000002</v>
      </c>
      <c r="N64" s="602">
        <f>'STATE- GOA'!P64</f>
        <v>0</v>
      </c>
      <c r="O64" s="594">
        <f>'STATE- GOA'!Q64</f>
        <v>0</v>
      </c>
      <c r="P64" s="602">
        <f>'STATE- GOA'!R64</f>
        <v>0</v>
      </c>
      <c r="Q64" s="594">
        <f>'STATE- GOA'!S64</f>
        <v>0</v>
      </c>
      <c r="R64" s="602">
        <f>'STATE- GOA'!T64</f>
        <v>0</v>
      </c>
      <c r="S64" s="594">
        <f>'STATE- GOA'!U64</f>
        <v>0</v>
      </c>
      <c r="T64" s="602">
        <f>'STATE- GOA'!X64</f>
        <v>1.2000000000000002</v>
      </c>
      <c r="U64" s="602">
        <f>'STATE- GOA'!Y64</f>
        <v>0</v>
      </c>
      <c r="V64" s="594">
        <f>'STATE- GOA'!Z64</f>
        <v>0</v>
      </c>
      <c r="W64" s="602">
        <f>'STATE- GOA'!AA64</f>
        <v>0</v>
      </c>
      <c r="X64" s="594">
        <f>'STATE- GOA'!AB64</f>
        <v>0</v>
      </c>
      <c r="Y64" s="617"/>
    </row>
    <row r="65" spans="1:25" ht="27">
      <c r="A65" s="594" t="s">
        <v>237</v>
      </c>
      <c r="B65" s="617" t="s">
        <v>228</v>
      </c>
      <c r="C65" s="602">
        <f>'STATE- GOA'!C65</f>
        <v>0</v>
      </c>
      <c r="D65" s="594">
        <f>'STATE- GOA'!D65</f>
        <v>0</v>
      </c>
      <c r="E65" s="602">
        <f>'STATE- GOA'!E65</f>
        <v>0</v>
      </c>
      <c r="F65" s="594">
        <f>'STATE- GOA'!F65</f>
        <v>0</v>
      </c>
      <c r="G65" s="603">
        <f>'STATE- GOA'!G65</f>
        <v>0</v>
      </c>
      <c r="H65" s="603">
        <f>'STATE- GOA'!H65</f>
        <v>0</v>
      </c>
      <c r="I65" s="602">
        <f>'STATE- GOA'!I65</f>
        <v>0</v>
      </c>
      <c r="J65" s="594">
        <f>'STATE- GOA'!J65</f>
        <v>0</v>
      </c>
      <c r="K65" s="602">
        <f>'STATE- GOA'!K65</f>
        <v>0</v>
      </c>
      <c r="L65" s="594">
        <f>'STATE- GOA'!L65</f>
        <v>0</v>
      </c>
      <c r="M65" s="631">
        <f>'STATE- GOA'!O65</f>
        <v>1.7999999999999998</v>
      </c>
      <c r="N65" s="602">
        <f>'STATE- GOA'!P65</f>
        <v>0</v>
      </c>
      <c r="O65" s="594">
        <f>'STATE- GOA'!Q65</f>
        <v>0</v>
      </c>
      <c r="P65" s="602">
        <f>'STATE- GOA'!R65</f>
        <v>0</v>
      </c>
      <c r="Q65" s="594">
        <f>'STATE- GOA'!S65</f>
        <v>0</v>
      </c>
      <c r="R65" s="602">
        <f>'STATE- GOA'!T65</f>
        <v>0</v>
      </c>
      <c r="S65" s="594">
        <f>'STATE- GOA'!U65</f>
        <v>0</v>
      </c>
      <c r="T65" s="602">
        <f>'STATE- GOA'!X65</f>
        <v>1.7999999999999998</v>
      </c>
      <c r="U65" s="602">
        <f>'STATE- GOA'!Y65</f>
        <v>0</v>
      </c>
      <c r="V65" s="594">
        <f>'STATE- GOA'!Z65</f>
        <v>0</v>
      </c>
      <c r="W65" s="602">
        <f>'STATE- GOA'!AA65</f>
        <v>0</v>
      </c>
      <c r="X65" s="594">
        <f>'STATE- GOA'!AB65</f>
        <v>0</v>
      </c>
      <c r="Y65" s="617"/>
    </row>
    <row r="66" spans="1:25" ht="18">
      <c r="A66" s="594">
        <v>2.27</v>
      </c>
      <c r="B66" s="609" t="s">
        <v>246</v>
      </c>
      <c r="C66" s="602">
        <f>'STATE- GOA'!C66</f>
        <v>0</v>
      </c>
      <c r="D66" s="594">
        <f>'STATE- GOA'!D66</f>
        <v>0</v>
      </c>
      <c r="E66" s="602">
        <f>'STATE- GOA'!E66</f>
        <v>0</v>
      </c>
      <c r="F66" s="594">
        <f>'STATE- GOA'!F66</f>
        <v>0</v>
      </c>
      <c r="G66" s="603">
        <f>'STATE- GOA'!G66</f>
        <v>0</v>
      </c>
      <c r="H66" s="603">
        <f>'STATE- GOA'!H66</f>
        <v>0</v>
      </c>
      <c r="I66" s="602">
        <f>'STATE- GOA'!I66</f>
        <v>0</v>
      </c>
      <c r="J66" s="594">
        <f>'STATE- GOA'!J66</f>
        <v>0</v>
      </c>
      <c r="K66" s="602">
        <f>'STATE- GOA'!K66</f>
        <v>0</v>
      </c>
      <c r="L66" s="594">
        <f>'STATE- GOA'!L66</f>
        <v>0</v>
      </c>
      <c r="M66" s="631">
        <f>'STATE- GOA'!O66</f>
        <v>1</v>
      </c>
      <c r="N66" s="602">
        <f>'STATE- GOA'!P66</f>
        <v>0</v>
      </c>
      <c r="O66" s="594">
        <f>'STATE- GOA'!Q66</f>
        <v>0</v>
      </c>
      <c r="P66" s="602">
        <f>'STATE- GOA'!R66</f>
        <v>0</v>
      </c>
      <c r="Q66" s="594">
        <f>'STATE- GOA'!S66</f>
        <v>0</v>
      </c>
      <c r="R66" s="602">
        <f>'STATE- GOA'!T66</f>
        <v>0</v>
      </c>
      <c r="S66" s="594">
        <f>'STATE- GOA'!U66</f>
        <v>0</v>
      </c>
      <c r="T66" s="602">
        <f>'STATE- GOA'!X66</f>
        <v>1</v>
      </c>
      <c r="U66" s="602">
        <f>'STATE- GOA'!Y66</f>
        <v>0</v>
      </c>
      <c r="V66" s="594">
        <f>'STATE- GOA'!Z66</f>
        <v>0</v>
      </c>
      <c r="W66" s="602">
        <f>'STATE- GOA'!AA66</f>
        <v>0</v>
      </c>
      <c r="X66" s="594">
        <f>'STATE- GOA'!AB66</f>
        <v>0</v>
      </c>
      <c r="Y66" s="609"/>
    </row>
    <row r="67" spans="1:25" ht="18">
      <c r="A67" s="594">
        <f t="shared" si="2"/>
        <v>2.2799999999999998</v>
      </c>
      <c r="B67" s="609" t="s">
        <v>247</v>
      </c>
      <c r="C67" s="602">
        <f>'STATE- GOA'!C67</f>
        <v>0</v>
      </c>
      <c r="D67" s="594">
        <f>'STATE- GOA'!D67</f>
        <v>0</v>
      </c>
      <c r="E67" s="602">
        <f>'STATE- GOA'!E67</f>
        <v>0</v>
      </c>
      <c r="F67" s="594">
        <f>'STATE- GOA'!F67</f>
        <v>0</v>
      </c>
      <c r="G67" s="603">
        <f>'STATE- GOA'!G67</f>
        <v>0</v>
      </c>
      <c r="H67" s="603">
        <f>'STATE- GOA'!H67</f>
        <v>0</v>
      </c>
      <c r="I67" s="602">
        <f>'STATE- GOA'!I67</f>
        <v>0</v>
      </c>
      <c r="J67" s="594">
        <f>'STATE- GOA'!J67</f>
        <v>0</v>
      </c>
      <c r="K67" s="602">
        <f>'STATE- GOA'!K67</f>
        <v>0</v>
      </c>
      <c r="L67" s="594">
        <f>'STATE- GOA'!L67</f>
        <v>0</v>
      </c>
      <c r="M67" s="631">
        <f>'STATE- GOA'!O67</f>
        <v>1</v>
      </c>
      <c r="N67" s="602">
        <f>'STATE- GOA'!P67</f>
        <v>0</v>
      </c>
      <c r="O67" s="594">
        <f>'STATE- GOA'!Q67</f>
        <v>0</v>
      </c>
      <c r="P67" s="602">
        <f>'STATE- GOA'!R67</f>
        <v>0</v>
      </c>
      <c r="Q67" s="594">
        <f>'STATE- GOA'!S67</f>
        <v>0</v>
      </c>
      <c r="R67" s="602">
        <f>'STATE- GOA'!T67</f>
        <v>0</v>
      </c>
      <c r="S67" s="594">
        <f>'STATE- GOA'!U67</f>
        <v>0</v>
      </c>
      <c r="T67" s="602">
        <f>'STATE- GOA'!X67</f>
        <v>1</v>
      </c>
      <c r="U67" s="602">
        <f>'STATE- GOA'!Y67</f>
        <v>0</v>
      </c>
      <c r="V67" s="594">
        <f>'STATE- GOA'!Z67</f>
        <v>0</v>
      </c>
      <c r="W67" s="602">
        <f>'STATE- GOA'!AA67</f>
        <v>0</v>
      </c>
      <c r="X67" s="594">
        <f>'STATE- GOA'!AB67</f>
        <v>0</v>
      </c>
      <c r="Y67" s="609"/>
    </row>
    <row r="68" spans="1:25" ht="18">
      <c r="A68" s="594">
        <f t="shared" si="2"/>
        <v>2.2899999999999996</v>
      </c>
      <c r="B68" s="609" t="s">
        <v>198</v>
      </c>
      <c r="C68" s="602">
        <f>'STATE- GOA'!C68</f>
        <v>0</v>
      </c>
      <c r="D68" s="594">
        <f>'STATE- GOA'!D68</f>
        <v>0</v>
      </c>
      <c r="E68" s="602">
        <f>'STATE- GOA'!E68</f>
        <v>0</v>
      </c>
      <c r="F68" s="594">
        <f>'STATE- GOA'!F68</f>
        <v>0</v>
      </c>
      <c r="G68" s="603">
        <f>'STATE- GOA'!G68</f>
        <v>0</v>
      </c>
      <c r="H68" s="603">
        <f>'STATE- GOA'!H68</f>
        <v>0</v>
      </c>
      <c r="I68" s="602">
        <f>'STATE- GOA'!I68</f>
        <v>0</v>
      </c>
      <c r="J68" s="594">
        <f>'STATE- GOA'!J68</f>
        <v>0</v>
      </c>
      <c r="K68" s="602">
        <f>'STATE- GOA'!K68</f>
        <v>0</v>
      </c>
      <c r="L68" s="594">
        <f>'STATE- GOA'!L68</f>
        <v>0</v>
      </c>
      <c r="M68" s="631">
        <f>'STATE- GOA'!O68</f>
        <v>1.25</v>
      </c>
      <c r="N68" s="602">
        <f>'STATE- GOA'!P68</f>
        <v>0</v>
      </c>
      <c r="O68" s="594">
        <f>'STATE- GOA'!Q68</f>
        <v>0</v>
      </c>
      <c r="P68" s="602">
        <f>'STATE- GOA'!R68</f>
        <v>0</v>
      </c>
      <c r="Q68" s="594">
        <f>'STATE- GOA'!S68</f>
        <v>0</v>
      </c>
      <c r="R68" s="602">
        <f>'STATE- GOA'!T68</f>
        <v>0</v>
      </c>
      <c r="S68" s="594">
        <f>'STATE- GOA'!U68</f>
        <v>0</v>
      </c>
      <c r="T68" s="602">
        <f>'STATE- GOA'!X68</f>
        <v>1.25</v>
      </c>
      <c r="U68" s="602">
        <f>'STATE- GOA'!Y68</f>
        <v>0</v>
      </c>
      <c r="V68" s="594">
        <f>'STATE- GOA'!Z68</f>
        <v>0</v>
      </c>
      <c r="W68" s="602">
        <f>'STATE- GOA'!AA68</f>
        <v>0</v>
      </c>
      <c r="X68" s="594">
        <f>'STATE- GOA'!AB68</f>
        <v>0</v>
      </c>
      <c r="Y68" s="609"/>
    </row>
    <row r="69" spans="1:25" ht="18">
      <c r="A69" s="594">
        <f t="shared" si="2"/>
        <v>2.2999999999999994</v>
      </c>
      <c r="B69" s="609" t="s">
        <v>248</v>
      </c>
      <c r="C69" s="602">
        <f>'STATE- GOA'!C69</f>
        <v>0</v>
      </c>
      <c r="D69" s="594">
        <f>'STATE- GOA'!D69</f>
        <v>0</v>
      </c>
      <c r="E69" s="602">
        <f>'STATE- GOA'!E69</f>
        <v>0</v>
      </c>
      <c r="F69" s="594">
        <f>'STATE- GOA'!F69</f>
        <v>0</v>
      </c>
      <c r="G69" s="603">
        <f>'STATE- GOA'!G69</f>
        <v>0</v>
      </c>
      <c r="H69" s="603">
        <f>'STATE- GOA'!H69</f>
        <v>0</v>
      </c>
      <c r="I69" s="602">
        <f>'STATE- GOA'!I69</f>
        <v>0</v>
      </c>
      <c r="J69" s="594">
        <f>'STATE- GOA'!J69</f>
        <v>0</v>
      </c>
      <c r="K69" s="602">
        <f>'STATE- GOA'!K69</f>
        <v>0</v>
      </c>
      <c r="L69" s="594">
        <f>'STATE- GOA'!L69</f>
        <v>0</v>
      </c>
      <c r="M69" s="631">
        <f>'STATE- GOA'!O69</f>
        <v>0.75</v>
      </c>
      <c r="N69" s="602">
        <f>'STATE- GOA'!P69</f>
        <v>0</v>
      </c>
      <c r="O69" s="594">
        <f>'STATE- GOA'!Q69</f>
        <v>0</v>
      </c>
      <c r="P69" s="602">
        <f>'STATE- GOA'!R69</f>
        <v>0</v>
      </c>
      <c r="Q69" s="594">
        <f>'STATE- GOA'!S69</f>
        <v>0</v>
      </c>
      <c r="R69" s="602">
        <f>'STATE- GOA'!T69</f>
        <v>0</v>
      </c>
      <c r="S69" s="594">
        <f>'STATE- GOA'!U69</f>
        <v>0</v>
      </c>
      <c r="T69" s="602">
        <f>'STATE- GOA'!X69</f>
        <v>0.75</v>
      </c>
      <c r="U69" s="602">
        <f>'STATE- GOA'!Y69</f>
        <v>0</v>
      </c>
      <c r="V69" s="594">
        <f>'STATE- GOA'!Z69</f>
        <v>0</v>
      </c>
      <c r="W69" s="602">
        <f>'STATE- GOA'!AA69</f>
        <v>0</v>
      </c>
      <c r="X69" s="594">
        <f>'STATE- GOA'!AB69</f>
        <v>0</v>
      </c>
      <c r="Y69" s="609"/>
    </row>
    <row r="70" spans="1:25" ht="18">
      <c r="A70" s="594">
        <f t="shared" si="2"/>
        <v>2.3099999999999992</v>
      </c>
      <c r="B70" s="609" t="s">
        <v>249</v>
      </c>
      <c r="C70" s="602">
        <f>'STATE- GOA'!C70</f>
        <v>0</v>
      </c>
      <c r="D70" s="594">
        <f>'STATE- GOA'!D70</f>
        <v>0</v>
      </c>
      <c r="E70" s="602">
        <f>'STATE- GOA'!E70</f>
        <v>0</v>
      </c>
      <c r="F70" s="594">
        <f>'STATE- GOA'!F70</f>
        <v>0</v>
      </c>
      <c r="G70" s="603">
        <f>'STATE- GOA'!G70</f>
        <v>0</v>
      </c>
      <c r="H70" s="603">
        <f>'STATE- GOA'!H70</f>
        <v>0</v>
      </c>
      <c r="I70" s="602">
        <f>'STATE- GOA'!I70</f>
        <v>0</v>
      </c>
      <c r="J70" s="594">
        <f>'STATE- GOA'!J70</f>
        <v>0</v>
      </c>
      <c r="K70" s="602">
        <f>'STATE- GOA'!K70</f>
        <v>0</v>
      </c>
      <c r="L70" s="594">
        <f>'STATE- GOA'!L70</f>
        <v>0</v>
      </c>
      <c r="M70" s="631">
        <f>'STATE- GOA'!O70</f>
        <v>0.75</v>
      </c>
      <c r="N70" s="602">
        <f>'STATE- GOA'!P70</f>
        <v>0</v>
      </c>
      <c r="O70" s="594">
        <f>'STATE- GOA'!Q70</f>
        <v>0</v>
      </c>
      <c r="P70" s="602">
        <f>'STATE- GOA'!R70</f>
        <v>0</v>
      </c>
      <c r="Q70" s="594">
        <f>'STATE- GOA'!S70</f>
        <v>0</v>
      </c>
      <c r="R70" s="602">
        <f>'STATE- GOA'!T70</f>
        <v>0</v>
      </c>
      <c r="S70" s="594">
        <f>'STATE- GOA'!U70</f>
        <v>0</v>
      </c>
      <c r="T70" s="602">
        <f>'STATE- GOA'!X70</f>
        <v>0.75</v>
      </c>
      <c r="U70" s="602">
        <f>'STATE- GOA'!Y70</f>
        <v>0</v>
      </c>
      <c r="V70" s="594">
        <f>'STATE- GOA'!Z70</f>
        <v>0</v>
      </c>
      <c r="W70" s="602">
        <f>'STATE- GOA'!AA70</f>
        <v>0</v>
      </c>
      <c r="X70" s="594">
        <f>'STATE- GOA'!AB70</f>
        <v>0</v>
      </c>
      <c r="Y70" s="609"/>
    </row>
    <row r="71" spans="1:25" ht="18">
      <c r="A71" s="594">
        <f t="shared" si="2"/>
        <v>2.319999999999999</v>
      </c>
      <c r="B71" s="609" t="s">
        <v>250</v>
      </c>
      <c r="C71" s="602">
        <f>'STATE- GOA'!C71</f>
        <v>0</v>
      </c>
      <c r="D71" s="594">
        <f>'STATE- GOA'!D71</f>
        <v>0</v>
      </c>
      <c r="E71" s="602">
        <f>'STATE- GOA'!E71</f>
        <v>0</v>
      </c>
      <c r="F71" s="594">
        <f>'STATE- GOA'!F71</f>
        <v>0</v>
      </c>
      <c r="G71" s="603">
        <f>'STATE- GOA'!G71</f>
        <v>0</v>
      </c>
      <c r="H71" s="603">
        <f>'STATE- GOA'!H71</f>
        <v>0</v>
      </c>
      <c r="I71" s="602">
        <f>'STATE- GOA'!I71</f>
        <v>0</v>
      </c>
      <c r="J71" s="594">
        <f>'STATE- GOA'!J71</f>
        <v>0</v>
      </c>
      <c r="K71" s="602">
        <f>'STATE- GOA'!K71</f>
        <v>0</v>
      </c>
      <c r="L71" s="594">
        <f>'STATE- GOA'!L71</f>
        <v>0</v>
      </c>
      <c r="M71" s="631">
        <f>'STATE- GOA'!O71</f>
        <v>0.2</v>
      </c>
      <c r="N71" s="602">
        <f>'STATE- GOA'!P71</f>
        <v>0</v>
      </c>
      <c r="O71" s="594">
        <f>'STATE- GOA'!Q71</f>
        <v>0</v>
      </c>
      <c r="P71" s="602">
        <f>'STATE- GOA'!R71</f>
        <v>0</v>
      </c>
      <c r="Q71" s="594">
        <f>'STATE- GOA'!S71</f>
        <v>0</v>
      </c>
      <c r="R71" s="602">
        <f>'STATE- GOA'!T71</f>
        <v>0</v>
      </c>
      <c r="S71" s="594">
        <f>'STATE- GOA'!U71</f>
        <v>0</v>
      </c>
      <c r="T71" s="602">
        <f>'STATE- GOA'!X71</f>
        <v>0.2</v>
      </c>
      <c r="U71" s="602">
        <f>'STATE- GOA'!Y71</f>
        <v>0</v>
      </c>
      <c r="V71" s="594">
        <f>'STATE- GOA'!Z71</f>
        <v>0</v>
      </c>
      <c r="W71" s="602">
        <f>'STATE- GOA'!AA71</f>
        <v>0</v>
      </c>
      <c r="X71" s="594">
        <f>'STATE- GOA'!AB71</f>
        <v>0</v>
      </c>
      <c r="Y71" s="609"/>
    </row>
    <row r="72" spans="1:25" ht="18">
      <c r="A72" s="594">
        <f t="shared" si="2"/>
        <v>2.3299999999999987</v>
      </c>
      <c r="B72" s="609" t="s">
        <v>251</v>
      </c>
      <c r="C72" s="602">
        <f>'STATE- GOA'!C72</f>
        <v>0</v>
      </c>
      <c r="D72" s="594">
        <f>'STATE- GOA'!D72</f>
        <v>0</v>
      </c>
      <c r="E72" s="602">
        <f>'STATE- GOA'!E72</f>
        <v>0</v>
      </c>
      <c r="F72" s="594">
        <f>'STATE- GOA'!F72</f>
        <v>0</v>
      </c>
      <c r="G72" s="603">
        <f>'STATE- GOA'!G72</f>
        <v>0</v>
      </c>
      <c r="H72" s="603">
        <f>'STATE- GOA'!H72</f>
        <v>0</v>
      </c>
      <c r="I72" s="602">
        <f>'STATE- GOA'!I72</f>
        <v>0</v>
      </c>
      <c r="J72" s="594">
        <f>'STATE- GOA'!J72</f>
        <v>0</v>
      </c>
      <c r="K72" s="602">
        <f>'STATE- GOA'!K72</f>
        <v>0</v>
      </c>
      <c r="L72" s="594">
        <f>'STATE- GOA'!L72</f>
        <v>0</v>
      </c>
      <c r="M72" s="631">
        <f>'STATE- GOA'!O72</f>
        <v>0.2</v>
      </c>
      <c r="N72" s="602">
        <f>'STATE- GOA'!P72</f>
        <v>0</v>
      </c>
      <c r="O72" s="594">
        <f>'STATE- GOA'!Q72</f>
        <v>0</v>
      </c>
      <c r="P72" s="602">
        <f>'STATE- GOA'!R72</f>
        <v>0</v>
      </c>
      <c r="Q72" s="594">
        <f>'STATE- GOA'!S72</f>
        <v>0</v>
      </c>
      <c r="R72" s="602">
        <f>'STATE- GOA'!T72</f>
        <v>0</v>
      </c>
      <c r="S72" s="594">
        <f>'STATE- GOA'!U72</f>
        <v>0</v>
      </c>
      <c r="T72" s="602">
        <f>'STATE- GOA'!X72</f>
        <v>0.2</v>
      </c>
      <c r="U72" s="602">
        <f>'STATE- GOA'!Y72</f>
        <v>0</v>
      </c>
      <c r="V72" s="594">
        <f>'STATE- GOA'!Z72</f>
        <v>0</v>
      </c>
      <c r="W72" s="602">
        <f>'STATE- GOA'!AA72</f>
        <v>0</v>
      </c>
      <c r="X72" s="594">
        <f>'STATE- GOA'!AB72</f>
        <v>0</v>
      </c>
      <c r="Y72" s="609"/>
    </row>
    <row r="73" spans="1:25" ht="18">
      <c r="A73" s="594">
        <f t="shared" si="2"/>
        <v>2.3399999999999985</v>
      </c>
      <c r="B73" s="609" t="s">
        <v>229</v>
      </c>
      <c r="C73" s="602">
        <f>'STATE- GOA'!C73</f>
        <v>0</v>
      </c>
      <c r="D73" s="594">
        <f>'STATE- GOA'!D73</f>
        <v>0</v>
      </c>
      <c r="E73" s="602">
        <f>'STATE- GOA'!E73</f>
        <v>0</v>
      </c>
      <c r="F73" s="594">
        <f>'STATE- GOA'!F73</f>
        <v>0</v>
      </c>
      <c r="G73" s="603">
        <f>'STATE- GOA'!G73</f>
        <v>0</v>
      </c>
      <c r="H73" s="603">
        <f>'STATE- GOA'!H73</f>
        <v>0</v>
      </c>
      <c r="I73" s="602">
        <f>'STATE- GOA'!I73</f>
        <v>0</v>
      </c>
      <c r="J73" s="594">
        <f>'STATE- GOA'!J73</f>
        <v>0</v>
      </c>
      <c r="K73" s="602">
        <f>'STATE- GOA'!K73</f>
        <v>0</v>
      </c>
      <c r="L73" s="594">
        <f>'STATE- GOA'!L73</f>
        <v>0</v>
      </c>
      <c r="M73" s="631">
        <f>'STATE- GOA'!O73</f>
        <v>0</v>
      </c>
      <c r="N73" s="602">
        <f>'STATE- GOA'!P73</f>
        <v>0</v>
      </c>
      <c r="O73" s="594">
        <f>'STATE- GOA'!Q73</f>
        <v>0</v>
      </c>
      <c r="P73" s="602">
        <f>'STATE- GOA'!R73</f>
        <v>0</v>
      </c>
      <c r="Q73" s="594">
        <f>'STATE- GOA'!S73</f>
        <v>0</v>
      </c>
      <c r="R73" s="602">
        <f>'STATE- GOA'!T73</f>
        <v>0</v>
      </c>
      <c r="S73" s="594">
        <f>'STATE- GOA'!U73</f>
        <v>0</v>
      </c>
      <c r="T73" s="602">
        <f>'STATE- GOA'!X73</f>
        <v>0</v>
      </c>
      <c r="U73" s="602">
        <f>'STATE- GOA'!Y73</f>
        <v>0</v>
      </c>
      <c r="V73" s="594">
        <f>'STATE- GOA'!Z73</f>
        <v>0</v>
      </c>
      <c r="W73" s="602">
        <f>'STATE- GOA'!AA73</f>
        <v>0</v>
      </c>
      <c r="X73" s="594">
        <f>'STATE- GOA'!AB73</f>
        <v>0</v>
      </c>
      <c r="Y73" s="609"/>
    </row>
    <row r="74" spans="1:25" ht="18">
      <c r="A74" s="594">
        <f t="shared" si="2"/>
        <v>2.3499999999999983</v>
      </c>
      <c r="B74" s="609" t="s">
        <v>252</v>
      </c>
      <c r="C74" s="602">
        <f>'STATE- GOA'!C74</f>
        <v>0</v>
      </c>
      <c r="D74" s="594">
        <f>'STATE- GOA'!D74</f>
        <v>0</v>
      </c>
      <c r="E74" s="602">
        <f>'STATE- GOA'!E74</f>
        <v>0</v>
      </c>
      <c r="F74" s="594">
        <f>'STATE- GOA'!F74</f>
        <v>0</v>
      </c>
      <c r="G74" s="603">
        <f>'STATE- GOA'!G74</f>
        <v>0</v>
      </c>
      <c r="H74" s="603">
        <f>'STATE- GOA'!H74</f>
        <v>0</v>
      </c>
      <c r="I74" s="602">
        <f>'STATE- GOA'!I74</f>
        <v>0</v>
      </c>
      <c r="J74" s="594">
        <f>'STATE- GOA'!J74</f>
        <v>0</v>
      </c>
      <c r="K74" s="602">
        <f>'STATE- GOA'!K74</f>
        <v>0</v>
      </c>
      <c r="L74" s="594">
        <f>'STATE- GOA'!L74</f>
        <v>0</v>
      </c>
      <c r="M74" s="631">
        <f>'STATE- GOA'!O74</f>
        <v>0.5</v>
      </c>
      <c r="N74" s="602">
        <f>'STATE- GOA'!P74</f>
        <v>0</v>
      </c>
      <c r="O74" s="594">
        <f>'STATE- GOA'!Q74</f>
        <v>0</v>
      </c>
      <c r="P74" s="602">
        <f>'STATE- GOA'!R74</f>
        <v>0</v>
      </c>
      <c r="Q74" s="594">
        <f>'STATE- GOA'!S74</f>
        <v>0</v>
      </c>
      <c r="R74" s="602">
        <f>'STATE- GOA'!T74</f>
        <v>0</v>
      </c>
      <c r="S74" s="594">
        <f>'STATE- GOA'!U74</f>
        <v>0</v>
      </c>
      <c r="T74" s="602">
        <f>'STATE- GOA'!X74</f>
        <v>0.5</v>
      </c>
      <c r="U74" s="602">
        <f>'STATE- GOA'!Y74</f>
        <v>0</v>
      </c>
      <c r="V74" s="594">
        <f>'STATE- GOA'!Z74</f>
        <v>0</v>
      </c>
      <c r="W74" s="602">
        <f>'STATE- GOA'!AA74</f>
        <v>0</v>
      </c>
      <c r="X74" s="594">
        <f>'STATE- GOA'!AB74</f>
        <v>0</v>
      </c>
      <c r="Y74" s="609"/>
    </row>
    <row r="75" spans="1:25" ht="18">
      <c r="A75" s="594">
        <f t="shared" si="2"/>
        <v>2.3599999999999981</v>
      </c>
      <c r="B75" s="609" t="s">
        <v>230</v>
      </c>
      <c r="C75" s="602">
        <f>'STATE- GOA'!C75</f>
        <v>0</v>
      </c>
      <c r="D75" s="594">
        <f>'STATE- GOA'!D75</f>
        <v>0</v>
      </c>
      <c r="E75" s="602">
        <f>'STATE- GOA'!E75</f>
        <v>0</v>
      </c>
      <c r="F75" s="594">
        <f>'STATE- GOA'!F75</f>
        <v>0</v>
      </c>
      <c r="G75" s="603">
        <f>'STATE- GOA'!G75</f>
        <v>0</v>
      </c>
      <c r="H75" s="603">
        <f>'STATE- GOA'!H75</f>
        <v>0</v>
      </c>
      <c r="I75" s="602">
        <f>'STATE- GOA'!I75</f>
        <v>0</v>
      </c>
      <c r="J75" s="594">
        <f>'STATE- GOA'!J75</f>
        <v>0</v>
      </c>
      <c r="K75" s="602">
        <f>'STATE- GOA'!K75</f>
        <v>0</v>
      </c>
      <c r="L75" s="594">
        <f>'STATE- GOA'!L75</f>
        <v>0</v>
      </c>
      <c r="M75" s="631">
        <f>'STATE- GOA'!O75</f>
        <v>0.2</v>
      </c>
      <c r="N75" s="602">
        <f>'STATE- GOA'!P75</f>
        <v>0</v>
      </c>
      <c r="O75" s="594">
        <f>'STATE- GOA'!Q75</f>
        <v>0</v>
      </c>
      <c r="P75" s="602">
        <f>'STATE- GOA'!R75</f>
        <v>0</v>
      </c>
      <c r="Q75" s="594">
        <f>'STATE- GOA'!S75</f>
        <v>0</v>
      </c>
      <c r="R75" s="602">
        <f>'STATE- GOA'!T75</f>
        <v>0</v>
      </c>
      <c r="S75" s="594">
        <f>'STATE- GOA'!U75</f>
        <v>0</v>
      </c>
      <c r="T75" s="602">
        <f>'STATE- GOA'!X75</f>
        <v>0.2</v>
      </c>
      <c r="U75" s="602">
        <f>'STATE- GOA'!Y75</f>
        <v>0</v>
      </c>
      <c r="V75" s="594">
        <f>'STATE- GOA'!Z75</f>
        <v>0</v>
      </c>
      <c r="W75" s="602">
        <f>'STATE- GOA'!AA75</f>
        <v>0</v>
      </c>
      <c r="X75" s="594">
        <f>'STATE- GOA'!AB75</f>
        <v>0</v>
      </c>
      <c r="Y75" s="609"/>
    </row>
    <row r="76" spans="1:25">
      <c r="A76" s="594"/>
      <c r="B76" s="599" t="s">
        <v>232</v>
      </c>
      <c r="C76" s="602">
        <f>'STATE- GOA'!C76</f>
        <v>0</v>
      </c>
      <c r="D76" s="594">
        <f>'STATE- GOA'!D76</f>
        <v>0</v>
      </c>
      <c r="E76" s="602">
        <f>'STATE- GOA'!E76</f>
        <v>0</v>
      </c>
      <c r="F76" s="594">
        <f>'STATE- GOA'!F76</f>
        <v>0</v>
      </c>
      <c r="G76" s="603">
        <f>'STATE- GOA'!G76</f>
        <v>0</v>
      </c>
      <c r="H76" s="603">
        <f>'STATE- GOA'!H76</f>
        <v>0</v>
      </c>
      <c r="I76" s="602">
        <f>'STATE- GOA'!I76</f>
        <v>0</v>
      </c>
      <c r="J76" s="594">
        <f>'STATE- GOA'!J76</f>
        <v>0</v>
      </c>
      <c r="K76" s="602">
        <f>'STATE- GOA'!K76</f>
        <v>0</v>
      </c>
      <c r="L76" s="594">
        <f>'STATE- GOA'!L76</f>
        <v>0</v>
      </c>
      <c r="M76" s="631">
        <f>'STATE- GOA'!O76</f>
        <v>0</v>
      </c>
      <c r="N76" s="602">
        <f>'STATE- GOA'!P76</f>
        <v>0</v>
      </c>
      <c r="O76" s="594">
        <f>'STATE- GOA'!Q76</f>
        <v>0</v>
      </c>
      <c r="P76" s="602">
        <f>'STATE- GOA'!R76</f>
        <v>0</v>
      </c>
      <c r="Q76" s="594">
        <f>'STATE- GOA'!S76</f>
        <v>0</v>
      </c>
      <c r="R76" s="602">
        <f>'STATE- GOA'!T76</f>
        <v>0</v>
      </c>
      <c r="S76" s="594">
        <f>'STATE- GOA'!U76</f>
        <v>0</v>
      </c>
      <c r="T76" s="602">
        <f>'STATE- GOA'!X76</f>
        <v>0</v>
      </c>
      <c r="U76" s="602">
        <f>'STATE- GOA'!Y76</f>
        <v>0</v>
      </c>
      <c r="V76" s="594">
        <f>'STATE- GOA'!Z76</f>
        <v>0</v>
      </c>
      <c r="W76" s="602">
        <f>'STATE- GOA'!AA76</f>
        <v>0</v>
      </c>
      <c r="X76" s="594">
        <f>'STATE- GOA'!AB76</f>
        <v>0</v>
      </c>
      <c r="Y76" s="599"/>
    </row>
    <row r="77" spans="1:25" ht="18">
      <c r="A77" s="594"/>
      <c r="B77" s="595" t="s">
        <v>236</v>
      </c>
      <c r="C77" s="602">
        <f>'STATE- GOA'!C77</f>
        <v>0</v>
      </c>
      <c r="D77" s="594">
        <f>'STATE- GOA'!D77</f>
        <v>0</v>
      </c>
      <c r="E77" s="602">
        <f>'STATE- GOA'!E77</f>
        <v>0</v>
      </c>
      <c r="F77" s="594">
        <f>'STATE- GOA'!F77</f>
        <v>0</v>
      </c>
      <c r="G77" s="603">
        <f>'STATE- GOA'!G77</f>
        <v>0</v>
      </c>
      <c r="H77" s="603">
        <f>'STATE- GOA'!H77</f>
        <v>0</v>
      </c>
      <c r="I77" s="602">
        <f>'STATE- GOA'!I77</f>
        <v>0</v>
      </c>
      <c r="J77" s="594">
        <f>'STATE- GOA'!J77</f>
        <v>0</v>
      </c>
      <c r="K77" s="602">
        <f>'STATE- GOA'!K77</f>
        <v>0</v>
      </c>
      <c r="L77" s="594">
        <f>'STATE- GOA'!L77</f>
        <v>0</v>
      </c>
      <c r="M77" s="631">
        <f>'STATE- GOA'!O77</f>
        <v>0</v>
      </c>
      <c r="N77" s="602">
        <f>'STATE- GOA'!P77</f>
        <v>0</v>
      </c>
      <c r="O77" s="594">
        <f>'STATE- GOA'!Q77</f>
        <v>0</v>
      </c>
      <c r="P77" s="602">
        <f>'STATE- GOA'!R77</f>
        <v>0</v>
      </c>
      <c r="Q77" s="594">
        <f>'STATE- GOA'!S77</f>
        <v>0</v>
      </c>
      <c r="R77" s="602">
        <f>'STATE- GOA'!T77</f>
        <v>0</v>
      </c>
      <c r="S77" s="594">
        <f>'STATE- GOA'!U77</f>
        <v>0</v>
      </c>
      <c r="T77" s="602">
        <f>'STATE- GOA'!X77</f>
        <v>0</v>
      </c>
      <c r="U77" s="602">
        <f>'STATE- GOA'!Y77</f>
        <v>0</v>
      </c>
      <c r="V77" s="594">
        <f>'STATE- GOA'!Z77</f>
        <v>0</v>
      </c>
      <c r="W77" s="602">
        <f>'STATE- GOA'!AA77</f>
        <v>0</v>
      </c>
      <c r="X77" s="594">
        <f>'STATE- GOA'!AB77</f>
        <v>0</v>
      </c>
      <c r="Y77" s="595"/>
    </row>
    <row r="78" spans="1:25">
      <c r="A78" s="594"/>
      <c r="B78" s="612" t="s">
        <v>293</v>
      </c>
      <c r="C78" s="602">
        <f>'STATE- GOA'!C78</f>
        <v>0</v>
      </c>
      <c r="D78" s="594">
        <f>'STATE- GOA'!D78</f>
        <v>0</v>
      </c>
      <c r="E78" s="602">
        <f>'STATE- GOA'!E78</f>
        <v>0</v>
      </c>
      <c r="F78" s="594">
        <f>'STATE- GOA'!F78</f>
        <v>0</v>
      </c>
      <c r="G78" s="603">
        <f>'STATE- GOA'!G78</f>
        <v>0</v>
      </c>
      <c r="H78" s="603">
        <f>'STATE- GOA'!H78</f>
        <v>0</v>
      </c>
      <c r="I78" s="602">
        <f>'STATE- GOA'!I78</f>
        <v>0</v>
      </c>
      <c r="J78" s="594">
        <f>'STATE- GOA'!J78</f>
        <v>0</v>
      </c>
      <c r="K78" s="602">
        <f>'STATE- GOA'!K78</f>
        <v>0</v>
      </c>
      <c r="L78" s="594">
        <f>'STATE- GOA'!L78</f>
        <v>0</v>
      </c>
      <c r="M78" s="631">
        <f>'STATE- GOA'!O78</f>
        <v>0</v>
      </c>
      <c r="N78" s="602">
        <f>'STATE- GOA'!P78</f>
        <v>0</v>
      </c>
      <c r="O78" s="594">
        <f>'STATE- GOA'!Q78</f>
        <v>0</v>
      </c>
      <c r="P78" s="602">
        <f>'STATE- GOA'!R78</f>
        <v>0</v>
      </c>
      <c r="Q78" s="594">
        <f>'STATE- GOA'!S78</f>
        <v>0</v>
      </c>
      <c r="R78" s="602">
        <f>'STATE- GOA'!T78</f>
        <v>0</v>
      </c>
      <c r="S78" s="594">
        <f>'STATE- GOA'!U78</f>
        <v>0</v>
      </c>
      <c r="T78" s="602">
        <f>'STATE- GOA'!X78</f>
        <v>0</v>
      </c>
      <c r="U78" s="602">
        <f>'STATE- GOA'!Y78</f>
        <v>0</v>
      </c>
      <c r="V78" s="594">
        <f>'STATE- GOA'!Z78</f>
        <v>0</v>
      </c>
      <c r="W78" s="602">
        <f>'STATE- GOA'!AA78</f>
        <v>0</v>
      </c>
      <c r="X78" s="594">
        <f>'STATE- GOA'!AB78</f>
        <v>0</v>
      </c>
      <c r="Y78" s="612"/>
    </row>
    <row r="79" spans="1:25" ht="18">
      <c r="A79" s="600">
        <v>3</v>
      </c>
      <c r="B79" s="606" t="s">
        <v>22</v>
      </c>
      <c r="C79" s="602">
        <f>'STATE- GOA'!C79</f>
        <v>0</v>
      </c>
      <c r="D79" s="594">
        <f>'STATE- GOA'!D79</f>
        <v>0</v>
      </c>
      <c r="E79" s="602">
        <f>'STATE- GOA'!E79</f>
        <v>0</v>
      </c>
      <c r="F79" s="594">
        <f>'STATE- GOA'!F79</f>
        <v>0</v>
      </c>
      <c r="G79" s="603">
        <f>'STATE- GOA'!G79</f>
        <v>0</v>
      </c>
      <c r="H79" s="603">
        <f>'STATE- GOA'!H79</f>
        <v>0</v>
      </c>
      <c r="I79" s="602">
        <f>'STATE- GOA'!I79</f>
        <v>0</v>
      </c>
      <c r="J79" s="594">
        <f>'STATE- GOA'!J79</f>
        <v>0</v>
      </c>
      <c r="K79" s="602">
        <f>'STATE- GOA'!K79</f>
        <v>0</v>
      </c>
      <c r="L79" s="594">
        <f>'STATE- GOA'!L79</f>
        <v>0</v>
      </c>
      <c r="M79" s="631">
        <f>'STATE- GOA'!O79</f>
        <v>0</v>
      </c>
      <c r="N79" s="602">
        <f>'STATE- GOA'!P79</f>
        <v>0</v>
      </c>
      <c r="O79" s="594">
        <f>'STATE- GOA'!Q79</f>
        <v>0</v>
      </c>
      <c r="P79" s="602">
        <f>'STATE- GOA'!R79</f>
        <v>0</v>
      </c>
      <c r="Q79" s="594">
        <f>'STATE- GOA'!S79</f>
        <v>0</v>
      </c>
      <c r="R79" s="602">
        <f>'STATE- GOA'!T79</f>
        <v>0</v>
      </c>
      <c r="S79" s="594">
        <f>'STATE- GOA'!U79</f>
        <v>0</v>
      </c>
      <c r="T79" s="602">
        <f>'STATE- GOA'!X79</f>
        <v>0</v>
      </c>
      <c r="U79" s="602">
        <f>'STATE- GOA'!Y79</f>
        <v>0</v>
      </c>
      <c r="V79" s="594">
        <f>'STATE- GOA'!Z79</f>
        <v>0</v>
      </c>
      <c r="W79" s="602">
        <f>'STATE- GOA'!AA79</f>
        <v>0</v>
      </c>
      <c r="X79" s="594">
        <f>'STATE- GOA'!AB79</f>
        <v>0</v>
      </c>
      <c r="Y79" s="606"/>
    </row>
    <row r="80" spans="1:25">
      <c r="A80" s="597" t="s">
        <v>265</v>
      </c>
      <c r="B80" s="606" t="s">
        <v>258</v>
      </c>
      <c r="C80" s="602">
        <f>'STATE- GOA'!C80</f>
        <v>0</v>
      </c>
      <c r="D80" s="594">
        <f>'STATE- GOA'!D80</f>
        <v>0</v>
      </c>
      <c r="E80" s="602">
        <f>'STATE- GOA'!E80</f>
        <v>0</v>
      </c>
      <c r="F80" s="594">
        <f>'STATE- GOA'!F80</f>
        <v>0</v>
      </c>
      <c r="G80" s="603">
        <f>'STATE- GOA'!G80</f>
        <v>0</v>
      </c>
      <c r="H80" s="603">
        <f>'STATE- GOA'!H80</f>
        <v>0</v>
      </c>
      <c r="I80" s="602">
        <f>'STATE- GOA'!I80</f>
        <v>0</v>
      </c>
      <c r="J80" s="594">
        <f>'STATE- GOA'!J80</f>
        <v>0</v>
      </c>
      <c r="K80" s="602">
        <f>'STATE- GOA'!K80</f>
        <v>0</v>
      </c>
      <c r="L80" s="594">
        <f>'STATE- GOA'!L80</f>
        <v>0</v>
      </c>
      <c r="M80" s="631">
        <f>'STATE- GOA'!O80</f>
        <v>0</v>
      </c>
      <c r="N80" s="602">
        <f>'STATE- GOA'!P80</f>
        <v>0</v>
      </c>
      <c r="O80" s="594">
        <f>'STATE- GOA'!Q80</f>
        <v>0</v>
      </c>
      <c r="P80" s="602">
        <f>'STATE- GOA'!R80</f>
        <v>0</v>
      </c>
      <c r="Q80" s="594">
        <f>'STATE- GOA'!S80</f>
        <v>0</v>
      </c>
      <c r="R80" s="602">
        <f>'STATE- GOA'!T80</f>
        <v>0</v>
      </c>
      <c r="S80" s="594">
        <f>'STATE- GOA'!U80</f>
        <v>0</v>
      </c>
      <c r="T80" s="602">
        <f>'STATE- GOA'!X80</f>
        <v>0</v>
      </c>
      <c r="U80" s="602">
        <f>'STATE- GOA'!Y80</f>
        <v>0</v>
      </c>
      <c r="V80" s="594">
        <f>'STATE- GOA'!Z80</f>
        <v>0</v>
      </c>
      <c r="W80" s="602">
        <f>'STATE- GOA'!AA80</f>
        <v>0</v>
      </c>
      <c r="X80" s="594">
        <f>'STATE- GOA'!AB80</f>
        <v>0</v>
      </c>
      <c r="Y80" s="606"/>
    </row>
    <row r="81" spans="1:25">
      <c r="A81" s="594"/>
      <c r="B81" s="607" t="s">
        <v>14</v>
      </c>
      <c r="C81" s="602">
        <f>'STATE- GOA'!C81</f>
        <v>0</v>
      </c>
      <c r="D81" s="594">
        <f>'STATE- GOA'!D81</f>
        <v>0</v>
      </c>
      <c r="E81" s="602">
        <f>'STATE- GOA'!E81</f>
        <v>0</v>
      </c>
      <c r="F81" s="594">
        <f>'STATE- GOA'!F81</f>
        <v>0</v>
      </c>
      <c r="G81" s="603">
        <f>'STATE- GOA'!G81</f>
        <v>0</v>
      </c>
      <c r="H81" s="603">
        <f>'STATE- GOA'!H81</f>
        <v>0</v>
      </c>
      <c r="I81" s="602">
        <f>'STATE- GOA'!I81</f>
        <v>0</v>
      </c>
      <c r="J81" s="594">
        <f>'STATE- GOA'!J81</f>
        <v>0</v>
      </c>
      <c r="K81" s="602">
        <f>'STATE- GOA'!K81</f>
        <v>0</v>
      </c>
      <c r="L81" s="594">
        <f>'STATE- GOA'!L81</f>
        <v>0</v>
      </c>
      <c r="M81" s="631">
        <f>'STATE- GOA'!O81</f>
        <v>0</v>
      </c>
      <c r="N81" s="602">
        <f>'STATE- GOA'!P81</f>
        <v>0</v>
      </c>
      <c r="O81" s="594">
        <f>'STATE- GOA'!Q81</f>
        <v>0</v>
      </c>
      <c r="P81" s="602">
        <f>'STATE- GOA'!R81</f>
        <v>0</v>
      </c>
      <c r="Q81" s="594">
        <f>'STATE- GOA'!S81</f>
        <v>0</v>
      </c>
      <c r="R81" s="602">
        <f>'STATE- GOA'!T81</f>
        <v>0</v>
      </c>
      <c r="S81" s="594">
        <f>'STATE- GOA'!U81</f>
        <v>0</v>
      </c>
      <c r="T81" s="602">
        <f>'STATE- GOA'!X81</f>
        <v>0</v>
      </c>
      <c r="U81" s="602">
        <f>'STATE- GOA'!Y81</f>
        <v>0</v>
      </c>
      <c r="V81" s="594">
        <f>'STATE- GOA'!Z81</f>
        <v>0</v>
      </c>
      <c r="W81" s="602">
        <f>'STATE- GOA'!AA81</f>
        <v>0</v>
      </c>
      <c r="X81" s="594">
        <f>'STATE- GOA'!AB81</f>
        <v>0</v>
      </c>
      <c r="Y81" s="607"/>
    </row>
    <row r="82" spans="1:25">
      <c r="A82" s="594">
        <v>3.01</v>
      </c>
      <c r="B82" s="604" t="s">
        <v>153</v>
      </c>
      <c r="C82" s="602">
        <f>'STATE- GOA'!C82</f>
        <v>0</v>
      </c>
      <c r="D82" s="594">
        <f>'STATE- GOA'!D82</f>
        <v>0</v>
      </c>
      <c r="E82" s="602">
        <f>'STATE- GOA'!E82</f>
        <v>0</v>
      </c>
      <c r="F82" s="594">
        <f>'STATE- GOA'!F82</f>
        <v>0</v>
      </c>
      <c r="G82" s="603">
        <f>'STATE- GOA'!G82</f>
        <v>0</v>
      </c>
      <c r="H82" s="603">
        <f>'STATE- GOA'!H82</f>
        <v>0</v>
      </c>
      <c r="I82" s="602">
        <f>'STATE- GOA'!I82</f>
        <v>0</v>
      </c>
      <c r="J82" s="594">
        <f>'STATE- GOA'!J82</f>
        <v>0</v>
      </c>
      <c r="K82" s="602">
        <f>'STATE- GOA'!K82</f>
        <v>0</v>
      </c>
      <c r="L82" s="594">
        <f>'STATE- GOA'!L82</f>
        <v>0</v>
      </c>
      <c r="M82" s="631">
        <f>'STATE- GOA'!O82</f>
        <v>2</v>
      </c>
      <c r="N82" s="602">
        <f>'STATE- GOA'!P82</f>
        <v>0</v>
      </c>
      <c r="O82" s="594">
        <f>'STATE- GOA'!Q82</f>
        <v>0</v>
      </c>
      <c r="P82" s="602">
        <f>'STATE- GOA'!R82</f>
        <v>0</v>
      </c>
      <c r="Q82" s="594">
        <f>'STATE- GOA'!S82</f>
        <v>0</v>
      </c>
      <c r="R82" s="602">
        <f>'STATE- GOA'!T82</f>
        <v>0</v>
      </c>
      <c r="S82" s="594">
        <f>'STATE- GOA'!U82</f>
        <v>0</v>
      </c>
      <c r="T82" s="602">
        <f>'STATE- GOA'!X82</f>
        <v>2</v>
      </c>
      <c r="U82" s="602">
        <f>'STATE- GOA'!Y82</f>
        <v>0</v>
      </c>
      <c r="V82" s="594">
        <f>'STATE- GOA'!Z82</f>
        <v>0</v>
      </c>
      <c r="W82" s="602">
        <f>'STATE- GOA'!AA82</f>
        <v>0</v>
      </c>
      <c r="X82" s="594">
        <f>'STATE- GOA'!AB82</f>
        <v>0</v>
      </c>
      <c r="Y82" s="604"/>
    </row>
    <row r="83" spans="1:25" ht="18">
      <c r="A83" s="594">
        <f t="shared" ref="A83:A85" si="3">+A82+0.01</f>
        <v>3.0199999999999996</v>
      </c>
      <c r="B83" s="604" t="s">
        <v>15</v>
      </c>
      <c r="C83" s="602">
        <f>'STATE- GOA'!C83</f>
        <v>0</v>
      </c>
      <c r="D83" s="594">
        <f>'STATE- GOA'!D83</f>
        <v>0</v>
      </c>
      <c r="E83" s="602">
        <f>'STATE- GOA'!E83</f>
        <v>0</v>
      </c>
      <c r="F83" s="594">
        <f>'STATE- GOA'!F83</f>
        <v>0</v>
      </c>
      <c r="G83" s="603">
        <f>'STATE- GOA'!G83</f>
        <v>0</v>
      </c>
      <c r="H83" s="603">
        <f>'STATE- GOA'!H83</f>
        <v>0</v>
      </c>
      <c r="I83" s="602">
        <f>'STATE- GOA'!I83</f>
        <v>0</v>
      </c>
      <c r="J83" s="594">
        <f>'STATE- GOA'!J83</f>
        <v>0</v>
      </c>
      <c r="K83" s="602">
        <f>'STATE- GOA'!K83</f>
        <v>0</v>
      </c>
      <c r="L83" s="594">
        <f>'STATE- GOA'!L83</f>
        <v>0</v>
      </c>
      <c r="M83" s="631">
        <f>'STATE- GOA'!O83</f>
        <v>3</v>
      </c>
      <c r="N83" s="602">
        <f>'STATE- GOA'!P83</f>
        <v>0</v>
      </c>
      <c r="O83" s="594">
        <f>'STATE- GOA'!Q83</f>
        <v>0</v>
      </c>
      <c r="P83" s="602">
        <f>'STATE- GOA'!R83</f>
        <v>0</v>
      </c>
      <c r="Q83" s="594">
        <f>'STATE- GOA'!S83</f>
        <v>0</v>
      </c>
      <c r="R83" s="602">
        <f>'STATE- GOA'!T83</f>
        <v>0</v>
      </c>
      <c r="S83" s="594">
        <f>'STATE- GOA'!U83</f>
        <v>0</v>
      </c>
      <c r="T83" s="602">
        <f>'STATE- GOA'!X83</f>
        <v>3</v>
      </c>
      <c r="U83" s="602">
        <f>'STATE- GOA'!Y83</f>
        <v>0</v>
      </c>
      <c r="V83" s="594">
        <f>'STATE- GOA'!Z83</f>
        <v>0</v>
      </c>
      <c r="W83" s="602">
        <f>'STATE- GOA'!AA83</f>
        <v>0</v>
      </c>
      <c r="X83" s="594">
        <f>'STATE- GOA'!AB83</f>
        <v>0</v>
      </c>
      <c r="Y83" s="604"/>
    </row>
    <row r="84" spans="1:25">
      <c r="A84" s="594">
        <f t="shared" si="3"/>
        <v>3.0299999999999994</v>
      </c>
      <c r="B84" s="604" t="s">
        <v>154</v>
      </c>
      <c r="C84" s="602">
        <f>'STATE- GOA'!C84</f>
        <v>0</v>
      </c>
      <c r="D84" s="594">
        <f>'STATE- GOA'!D84</f>
        <v>0</v>
      </c>
      <c r="E84" s="602">
        <f>'STATE- GOA'!E84</f>
        <v>0</v>
      </c>
      <c r="F84" s="594">
        <f>'STATE- GOA'!F84</f>
        <v>0</v>
      </c>
      <c r="G84" s="603">
        <f>'STATE- GOA'!G84</f>
        <v>0</v>
      </c>
      <c r="H84" s="603">
        <f>'STATE- GOA'!H84</f>
        <v>0</v>
      </c>
      <c r="I84" s="602">
        <f>'STATE- GOA'!I84</f>
        <v>0</v>
      </c>
      <c r="J84" s="594">
        <f>'STATE- GOA'!J84</f>
        <v>0</v>
      </c>
      <c r="K84" s="602">
        <f>'STATE- GOA'!K84</f>
        <v>0</v>
      </c>
      <c r="L84" s="594">
        <f>'STATE- GOA'!L84</f>
        <v>0</v>
      </c>
      <c r="M84" s="631">
        <f>'STATE- GOA'!O84</f>
        <v>0.375</v>
      </c>
      <c r="N84" s="602">
        <f>'STATE- GOA'!P84</f>
        <v>0</v>
      </c>
      <c r="O84" s="594">
        <f>'STATE- GOA'!Q84</f>
        <v>0</v>
      </c>
      <c r="P84" s="602">
        <f>'STATE- GOA'!R84</f>
        <v>0</v>
      </c>
      <c r="Q84" s="594">
        <f>'STATE- GOA'!S84</f>
        <v>0</v>
      </c>
      <c r="R84" s="602">
        <f>'STATE- GOA'!T84</f>
        <v>0</v>
      </c>
      <c r="S84" s="594">
        <f>'STATE- GOA'!U84</f>
        <v>0</v>
      </c>
      <c r="T84" s="602">
        <f>'STATE- GOA'!X84</f>
        <v>0.375</v>
      </c>
      <c r="U84" s="602">
        <f>'STATE- GOA'!Y84</f>
        <v>0</v>
      </c>
      <c r="V84" s="594">
        <f>'STATE- GOA'!Z84</f>
        <v>0</v>
      </c>
      <c r="W84" s="602">
        <f>'STATE- GOA'!AA84</f>
        <v>0</v>
      </c>
      <c r="X84" s="594">
        <f>'STATE- GOA'!AB84</f>
        <v>0</v>
      </c>
      <c r="Y84" s="604"/>
    </row>
    <row r="85" spans="1:25" ht="18">
      <c r="A85" s="594">
        <f t="shared" si="3"/>
        <v>3.0399999999999991</v>
      </c>
      <c r="B85" s="604" t="s">
        <v>155</v>
      </c>
      <c r="C85" s="602">
        <f>'STATE- GOA'!C85</f>
        <v>0</v>
      </c>
      <c r="D85" s="594">
        <f>'STATE- GOA'!D85</f>
        <v>0</v>
      </c>
      <c r="E85" s="602">
        <f>'STATE- GOA'!E85</f>
        <v>0</v>
      </c>
      <c r="F85" s="594">
        <f>'STATE- GOA'!F85</f>
        <v>0</v>
      </c>
      <c r="G85" s="603">
        <f>'STATE- GOA'!G85</f>
        <v>0</v>
      </c>
      <c r="H85" s="603">
        <f>'STATE- GOA'!H85</f>
        <v>0</v>
      </c>
      <c r="I85" s="602">
        <f>'STATE- GOA'!I85</f>
        <v>0</v>
      </c>
      <c r="J85" s="594">
        <f>'STATE- GOA'!J85</f>
        <v>0</v>
      </c>
      <c r="K85" s="602">
        <f>'STATE- GOA'!K85</f>
        <v>0</v>
      </c>
      <c r="L85" s="594">
        <f>'STATE- GOA'!L85</f>
        <v>0</v>
      </c>
      <c r="M85" s="631">
        <f>'STATE- GOA'!O85</f>
        <v>0</v>
      </c>
      <c r="N85" s="602">
        <f>'STATE- GOA'!P85</f>
        <v>0</v>
      </c>
      <c r="O85" s="594">
        <f>'STATE- GOA'!Q85</f>
        <v>0</v>
      </c>
      <c r="P85" s="602">
        <f>'STATE- GOA'!R85</f>
        <v>0</v>
      </c>
      <c r="Q85" s="594">
        <f>'STATE- GOA'!S85</f>
        <v>0</v>
      </c>
      <c r="R85" s="602">
        <f>'STATE- GOA'!T85</f>
        <v>0</v>
      </c>
      <c r="S85" s="594">
        <f>'STATE- GOA'!U85</f>
        <v>0</v>
      </c>
      <c r="T85" s="602">
        <f>'STATE- GOA'!X85</f>
        <v>0</v>
      </c>
      <c r="U85" s="602">
        <f>'STATE- GOA'!Y85</f>
        <v>0</v>
      </c>
      <c r="V85" s="594">
        <f>'STATE- GOA'!Z85</f>
        <v>0</v>
      </c>
      <c r="W85" s="602">
        <f>'STATE- GOA'!AA85</f>
        <v>0</v>
      </c>
      <c r="X85" s="594">
        <f>'STATE- GOA'!AB85</f>
        <v>0</v>
      </c>
      <c r="Y85" s="604"/>
    </row>
    <row r="86" spans="1:25">
      <c r="A86" s="594"/>
      <c r="B86" s="608" t="s">
        <v>233</v>
      </c>
      <c r="C86" s="602">
        <f>'STATE- GOA'!C86</f>
        <v>0</v>
      </c>
      <c r="D86" s="594">
        <f>'STATE- GOA'!D86</f>
        <v>0</v>
      </c>
      <c r="E86" s="602">
        <f>'STATE- GOA'!E86</f>
        <v>0</v>
      </c>
      <c r="F86" s="594">
        <f>'STATE- GOA'!F86</f>
        <v>0</v>
      </c>
      <c r="G86" s="603">
        <f>'STATE- GOA'!G86</f>
        <v>0</v>
      </c>
      <c r="H86" s="603">
        <f>'STATE- GOA'!H86</f>
        <v>0</v>
      </c>
      <c r="I86" s="602">
        <f>'STATE- GOA'!I86</f>
        <v>0</v>
      </c>
      <c r="J86" s="594">
        <f>'STATE- GOA'!J86</f>
        <v>0</v>
      </c>
      <c r="K86" s="602">
        <f>'STATE- GOA'!K86</f>
        <v>0</v>
      </c>
      <c r="L86" s="594">
        <f>'STATE- GOA'!L86</f>
        <v>0</v>
      </c>
      <c r="M86" s="631">
        <f>'STATE- GOA'!O86</f>
        <v>0</v>
      </c>
      <c r="N86" s="602">
        <f>'STATE- GOA'!P86</f>
        <v>0</v>
      </c>
      <c r="O86" s="594">
        <f>'STATE- GOA'!Q86</f>
        <v>0</v>
      </c>
      <c r="P86" s="602">
        <f>'STATE- GOA'!R86</f>
        <v>0</v>
      </c>
      <c r="Q86" s="594">
        <f>'STATE- GOA'!S86</f>
        <v>0</v>
      </c>
      <c r="R86" s="602">
        <f>'STATE- GOA'!T86</f>
        <v>0</v>
      </c>
      <c r="S86" s="594">
        <f>'STATE- GOA'!U86</f>
        <v>0</v>
      </c>
      <c r="T86" s="602">
        <f>'STATE- GOA'!X86</f>
        <v>0</v>
      </c>
      <c r="U86" s="602">
        <f>'STATE- GOA'!Y86</f>
        <v>0</v>
      </c>
      <c r="V86" s="594">
        <f>'STATE- GOA'!Z86</f>
        <v>0</v>
      </c>
      <c r="W86" s="602">
        <f>'STATE- GOA'!AA86</f>
        <v>0</v>
      </c>
      <c r="X86" s="594">
        <f>'STATE- GOA'!AB86</f>
        <v>0</v>
      </c>
      <c r="Y86" s="608"/>
    </row>
    <row r="87" spans="1:25">
      <c r="A87" s="594"/>
      <c r="B87" s="607" t="s">
        <v>327</v>
      </c>
      <c r="C87" s="602">
        <f>'STATE- GOA'!C87</f>
        <v>0</v>
      </c>
      <c r="D87" s="594">
        <f>'STATE- GOA'!D87</f>
        <v>0</v>
      </c>
      <c r="E87" s="602">
        <f>'STATE- GOA'!E87</f>
        <v>0</v>
      </c>
      <c r="F87" s="594">
        <f>'STATE- GOA'!F87</f>
        <v>0</v>
      </c>
      <c r="G87" s="603">
        <f>'STATE- GOA'!G87</f>
        <v>0</v>
      </c>
      <c r="H87" s="603">
        <f>'STATE- GOA'!H87</f>
        <v>0</v>
      </c>
      <c r="I87" s="602">
        <f>'STATE- GOA'!I87</f>
        <v>0</v>
      </c>
      <c r="J87" s="594">
        <f>'STATE- GOA'!J87</f>
        <v>0</v>
      </c>
      <c r="K87" s="602">
        <f>'STATE- GOA'!K87</f>
        <v>0</v>
      </c>
      <c r="L87" s="594">
        <f>'STATE- GOA'!L87</f>
        <v>0</v>
      </c>
      <c r="M87" s="631">
        <f>'STATE- GOA'!O87</f>
        <v>0</v>
      </c>
      <c r="N87" s="602">
        <f>'STATE- GOA'!P87</f>
        <v>0</v>
      </c>
      <c r="O87" s="594">
        <f>'STATE- GOA'!Q87</f>
        <v>0</v>
      </c>
      <c r="P87" s="602">
        <f>'STATE- GOA'!R87</f>
        <v>0</v>
      </c>
      <c r="Q87" s="594">
        <f>'STATE- GOA'!S87</f>
        <v>0</v>
      </c>
      <c r="R87" s="602">
        <f>'STATE- GOA'!T87</f>
        <v>0</v>
      </c>
      <c r="S87" s="594">
        <f>'STATE- GOA'!U87</f>
        <v>0</v>
      </c>
      <c r="T87" s="602">
        <f>'STATE- GOA'!X87</f>
        <v>0</v>
      </c>
      <c r="U87" s="602">
        <f>'STATE- GOA'!Y87</f>
        <v>0</v>
      </c>
      <c r="V87" s="594">
        <f>'STATE- GOA'!Z87</f>
        <v>0</v>
      </c>
      <c r="W87" s="602">
        <f>'STATE- GOA'!AA87</f>
        <v>0</v>
      </c>
      <c r="X87" s="594">
        <f>'STATE- GOA'!AB87</f>
        <v>0</v>
      </c>
      <c r="Y87" s="607"/>
    </row>
    <row r="88" spans="1:25" ht="18">
      <c r="A88" s="594">
        <v>3.05</v>
      </c>
      <c r="B88" s="609" t="s">
        <v>245</v>
      </c>
      <c r="C88" s="602">
        <f>'STATE- GOA'!C88</f>
        <v>0</v>
      </c>
      <c r="D88" s="594">
        <f>'STATE- GOA'!D88</f>
        <v>0</v>
      </c>
      <c r="E88" s="602">
        <f>'STATE- GOA'!E88</f>
        <v>0</v>
      </c>
      <c r="F88" s="594">
        <f>'STATE- GOA'!F88</f>
        <v>0</v>
      </c>
      <c r="G88" s="603">
        <f>'STATE- GOA'!G88</f>
        <v>0</v>
      </c>
      <c r="H88" s="603">
        <f>'STATE- GOA'!H88</f>
        <v>0</v>
      </c>
      <c r="I88" s="602">
        <f>'STATE- GOA'!I88</f>
        <v>0</v>
      </c>
      <c r="J88" s="594">
        <f>'STATE- GOA'!J88</f>
        <v>0</v>
      </c>
      <c r="K88" s="602">
        <f>'STATE- GOA'!K88</f>
        <v>0</v>
      </c>
      <c r="L88" s="594">
        <f>'STATE- GOA'!L88</f>
        <v>0</v>
      </c>
      <c r="M88" s="631">
        <f>'STATE- GOA'!O88</f>
        <v>9</v>
      </c>
      <c r="N88" s="602">
        <f>'STATE- GOA'!P88</f>
        <v>0</v>
      </c>
      <c r="O88" s="594">
        <f>'STATE- GOA'!Q88</f>
        <v>0</v>
      </c>
      <c r="P88" s="602">
        <f>'STATE- GOA'!R88</f>
        <v>0</v>
      </c>
      <c r="Q88" s="594">
        <f>'STATE- GOA'!S88</f>
        <v>0</v>
      </c>
      <c r="R88" s="602">
        <f>'STATE- GOA'!T88</f>
        <v>0</v>
      </c>
      <c r="S88" s="594">
        <f>'STATE- GOA'!U88</f>
        <v>0</v>
      </c>
      <c r="T88" s="602">
        <f>'STATE- GOA'!X88</f>
        <v>9</v>
      </c>
      <c r="U88" s="602">
        <f>'STATE- GOA'!Y88</f>
        <v>0</v>
      </c>
      <c r="V88" s="594">
        <f>'STATE- GOA'!Z88</f>
        <v>0</v>
      </c>
      <c r="W88" s="602">
        <f>'STATE- GOA'!AA88</f>
        <v>0</v>
      </c>
      <c r="X88" s="594">
        <f>'STATE- GOA'!AB88</f>
        <v>0</v>
      </c>
      <c r="Y88" s="609"/>
    </row>
    <row r="89" spans="1:25">
      <c r="A89" s="594">
        <f t="shared" ref="A89:A90" si="4">+A88+0.01</f>
        <v>3.0599999999999996</v>
      </c>
      <c r="B89" s="609" t="s">
        <v>168</v>
      </c>
      <c r="C89" s="602">
        <f>'STATE- GOA'!C89</f>
        <v>0</v>
      </c>
      <c r="D89" s="594">
        <f>'STATE- GOA'!D89</f>
        <v>0</v>
      </c>
      <c r="E89" s="602">
        <f>'STATE- GOA'!E89</f>
        <v>0</v>
      </c>
      <c r="F89" s="594">
        <f>'STATE- GOA'!F89</f>
        <v>0</v>
      </c>
      <c r="G89" s="603">
        <f>'STATE- GOA'!G89</f>
        <v>0</v>
      </c>
      <c r="H89" s="603">
        <f>'STATE- GOA'!H89</f>
        <v>0</v>
      </c>
      <c r="I89" s="602">
        <f>'STATE- GOA'!I89</f>
        <v>0</v>
      </c>
      <c r="J89" s="594">
        <f>'STATE- GOA'!J89</f>
        <v>0</v>
      </c>
      <c r="K89" s="602">
        <f>'STATE- GOA'!K89</f>
        <v>0</v>
      </c>
      <c r="L89" s="594">
        <f>'STATE- GOA'!L89</f>
        <v>0</v>
      </c>
      <c r="M89" s="631">
        <f>'STATE- GOA'!O89</f>
        <v>0.6</v>
      </c>
      <c r="N89" s="602">
        <f>'STATE- GOA'!P89</f>
        <v>0</v>
      </c>
      <c r="O89" s="594">
        <f>'STATE- GOA'!Q89</f>
        <v>0</v>
      </c>
      <c r="P89" s="602">
        <f>'STATE- GOA'!R89</f>
        <v>0</v>
      </c>
      <c r="Q89" s="594">
        <f>'STATE- GOA'!S89</f>
        <v>0</v>
      </c>
      <c r="R89" s="602">
        <f>'STATE- GOA'!T89</f>
        <v>0</v>
      </c>
      <c r="S89" s="594">
        <f>'STATE- GOA'!U89</f>
        <v>0</v>
      </c>
      <c r="T89" s="602">
        <f>'STATE- GOA'!X89</f>
        <v>0.6</v>
      </c>
      <c r="U89" s="602">
        <f>'STATE- GOA'!Y89</f>
        <v>0</v>
      </c>
      <c r="V89" s="594">
        <f>'STATE- GOA'!Z89</f>
        <v>0</v>
      </c>
      <c r="W89" s="602">
        <f>'STATE- GOA'!AA89</f>
        <v>0</v>
      </c>
      <c r="X89" s="594">
        <f>'STATE- GOA'!AB89</f>
        <v>0</v>
      </c>
      <c r="Y89" s="609"/>
    </row>
    <row r="90" spans="1:25" ht="27">
      <c r="A90" s="594">
        <f t="shared" si="4"/>
        <v>3.0699999999999994</v>
      </c>
      <c r="B90" s="609" t="s">
        <v>244</v>
      </c>
      <c r="C90" s="602">
        <f>'STATE- GOA'!C90</f>
        <v>0</v>
      </c>
      <c r="D90" s="594">
        <f>'STATE- GOA'!D90</f>
        <v>0</v>
      </c>
      <c r="E90" s="602">
        <f>'STATE- GOA'!E90</f>
        <v>0</v>
      </c>
      <c r="F90" s="594">
        <f>'STATE- GOA'!F90</f>
        <v>0</v>
      </c>
      <c r="G90" s="603">
        <f>'STATE- GOA'!G90</f>
        <v>0</v>
      </c>
      <c r="H90" s="603">
        <f>'STATE- GOA'!H90</f>
        <v>0</v>
      </c>
      <c r="I90" s="602">
        <f>'STATE- GOA'!I90</f>
        <v>0</v>
      </c>
      <c r="J90" s="594">
        <f>'STATE- GOA'!J90</f>
        <v>0</v>
      </c>
      <c r="K90" s="602">
        <f>'STATE- GOA'!K90</f>
        <v>0</v>
      </c>
      <c r="L90" s="594">
        <f>'STATE- GOA'!L90</f>
        <v>0</v>
      </c>
      <c r="M90" s="631">
        <f>'STATE- GOA'!O90</f>
        <v>0.5</v>
      </c>
      <c r="N90" s="602">
        <f>'STATE- GOA'!P90</f>
        <v>0</v>
      </c>
      <c r="O90" s="594">
        <f>'STATE- GOA'!Q90</f>
        <v>0</v>
      </c>
      <c r="P90" s="602">
        <f>'STATE- GOA'!R90</f>
        <v>0</v>
      </c>
      <c r="Q90" s="594">
        <f>'STATE- GOA'!S90</f>
        <v>0</v>
      </c>
      <c r="R90" s="602">
        <f>'STATE- GOA'!T90</f>
        <v>0</v>
      </c>
      <c r="S90" s="594">
        <f>'STATE- GOA'!U90</f>
        <v>0</v>
      </c>
      <c r="T90" s="602">
        <f>'STATE- GOA'!X90</f>
        <v>0.5</v>
      </c>
      <c r="U90" s="602">
        <f>'STATE- GOA'!Y90</f>
        <v>0</v>
      </c>
      <c r="V90" s="594">
        <f>'STATE- GOA'!Z90</f>
        <v>0</v>
      </c>
      <c r="W90" s="602">
        <f>'STATE- GOA'!AA90</f>
        <v>0</v>
      </c>
      <c r="X90" s="594">
        <f>'STATE- GOA'!AB90</f>
        <v>0</v>
      </c>
      <c r="Y90" s="609"/>
    </row>
    <row r="91" spans="1:25">
      <c r="A91" s="594"/>
      <c r="B91" s="609" t="s">
        <v>18</v>
      </c>
      <c r="C91" s="602">
        <f>'STATE- GOA'!C91</f>
        <v>0</v>
      </c>
      <c r="D91" s="594">
        <f>'STATE- GOA'!D91</f>
        <v>0</v>
      </c>
      <c r="E91" s="602">
        <f>'STATE- GOA'!E91</f>
        <v>0</v>
      </c>
      <c r="F91" s="594">
        <f>'STATE- GOA'!F91</f>
        <v>0</v>
      </c>
      <c r="G91" s="603">
        <f>'STATE- GOA'!G91</f>
        <v>0</v>
      </c>
      <c r="H91" s="603">
        <f>'STATE- GOA'!H91</f>
        <v>0</v>
      </c>
      <c r="I91" s="602">
        <f>'STATE- GOA'!I91</f>
        <v>0</v>
      </c>
      <c r="J91" s="594">
        <f>'STATE- GOA'!J91</f>
        <v>0</v>
      </c>
      <c r="K91" s="602">
        <f>'STATE- GOA'!K91</f>
        <v>0</v>
      </c>
      <c r="L91" s="594">
        <f>'STATE- GOA'!L91</f>
        <v>0</v>
      </c>
      <c r="M91" s="631">
        <f>'STATE- GOA'!O91</f>
        <v>0</v>
      </c>
      <c r="N91" s="602">
        <f>'STATE- GOA'!P91</f>
        <v>0</v>
      </c>
      <c r="O91" s="594">
        <f>'STATE- GOA'!Q91</f>
        <v>0</v>
      </c>
      <c r="P91" s="602">
        <f>'STATE- GOA'!R91</f>
        <v>0</v>
      </c>
      <c r="Q91" s="594">
        <f>'STATE- GOA'!S91</f>
        <v>0</v>
      </c>
      <c r="R91" s="602">
        <f>'STATE- GOA'!T91</f>
        <v>0</v>
      </c>
      <c r="S91" s="594">
        <f>'STATE- GOA'!U91</f>
        <v>0</v>
      </c>
      <c r="T91" s="602">
        <f>'STATE- GOA'!X91</f>
        <v>0</v>
      </c>
      <c r="U91" s="602">
        <f>'STATE- GOA'!Y91</f>
        <v>0</v>
      </c>
      <c r="V91" s="594">
        <f>'STATE- GOA'!Z91</f>
        <v>0</v>
      </c>
      <c r="W91" s="602">
        <f>'STATE- GOA'!AA91</f>
        <v>0</v>
      </c>
      <c r="X91" s="594">
        <f>'STATE- GOA'!AB91</f>
        <v>0</v>
      </c>
      <c r="Y91" s="609"/>
    </row>
    <row r="92" spans="1:25">
      <c r="A92" s="594" t="s">
        <v>19</v>
      </c>
      <c r="B92" s="610" t="s">
        <v>171</v>
      </c>
      <c r="C92" s="602">
        <f>'STATE- GOA'!C92</f>
        <v>0</v>
      </c>
      <c r="D92" s="594">
        <f>'STATE- GOA'!D92</f>
        <v>0</v>
      </c>
      <c r="E92" s="602">
        <f>'STATE- GOA'!E92</f>
        <v>0</v>
      </c>
      <c r="F92" s="594">
        <f>'STATE- GOA'!F92</f>
        <v>0</v>
      </c>
      <c r="G92" s="603">
        <f>'STATE- GOA'!G92</f>
        <v>0</v>
      </c>
      <c r="H92" s="603">
        <f>'STATE- GOA'!H92</f>
        <v>0</v>
      </c>
      <c r="I92" s="602">
        <f>'STATE- GOA'!I92</f>
        <v>0</v>
      </c>
      <c r="J92" s="594">
        <f>'STATE- GOA'!J92</f>
        <v>0</v>
      </c>
      <c r="K92" s="602">
        <f>'STATE- GOA'!K92</f>
        <v>0</v>
      </c>
      <c r="L92" s="594">
        <f>'STATE- GOA'!L92</f>
        <v>0</v>
      </c>
      <c r="M92" s="631">
        <f>'STATE- GOA'!O92</f>
        <v>3</v>
      </c>
      <c r="N92" s="602">
        <f>'STATE- GOA'!P92</f>
        <v>0</v>
      </c>
      <c r="O92" s="594">
        <f>'STATE- GOA'!Q92</f>
        <v>0</v>
      </c>
      <c r="P92" s="602">
        <f>'STATE- GOA'!R92</f>
        <v>0</v>
      </c>
      <c r="Q92" s="594">
        <f>'STATE- GOA'!S92</f>
        <v>0</v>
      </c>
      <c r="R92" s="602">
        <f>'STATE- GOA'!T92</f>
        <v>0</v>
      </c>
      <c r="S92" s="594">
        <f>'STATE- GOA'!U92</f>
        <v>0</v>
      </c>
      <c r="T92" s="602">
        <f>'STATE- GOA'!X92</f>
        <v>3</v>
      </c>
      <c r="U92" s="602">
        <f>'STATE- GOA'!Y92</f>
        <v>0</v>
      </c>
      <c r="V92" s="594">
        <f>'STATE- GOA'!Z92</f>
        <v>0</v>
      </c>
      <c r="W92" s="602">
        <f>'STATE- GOA'!AA92</f>
        <v>0</v>
      </c>
      <c r="X92" s="594">
        <f>'STATE- GOA'!AB92</f>
        <v>0</v>
      </c>
      <c r="Y92" s="617"/>
    </row>
    <row r="93" spans="1:25" ht="18">
      <c r="A93" s="594" t="s">
        <v>20</v>
      </c>
      <c r="B93" s="610" t="s">
        <v>172</v>
      </c>
      <c r="C93" s="602">
        <f>'STATE- GOA'!C93</f>
        <v>0</v>
      </c>
      <c r="D93" s="594">
        <f>'STATE- GOA'!D93</f>
        <v>0</v>
      </c>
      <c r="E93" s="602">
        <f>'STATE- GOA'!E93</f>
        <v>0</v>
      </c>
      <c r="F93" s="594">
        <f>'STATE- GOA'!F93</f>
        <v>0</v>
      </c>
      <c r="G93" s="603">
        <f>'STATE- GOA'!G93</f>
        <v>0</v>
      </c>
      <c r="H93" s="603">
        <f>'STATE- GOA'!H93</f>
        <v>0</v>
      </c>
      <c r="I93" s="602">
        <f>'STATE- GOA'!I93</f>
        <v>0</v>
      </c>
      <c r="J93" s="594">
        <f>'STATE- GOA'!J93</f>
        <v>0</v>
      </c>
      <c r="K93" s="602">
        <f>'STATE- GOA'!K93</f>
        <v>0</v>
      </c>
      <c r="L93" s="594">
        <f>'STATE- GOA'!L93</f>
        <v>0</v>
      </c>
      <c r="M93" s="631">
        <f>'STATE- GOA'!O93</f>
        <v>9.6</v>
      </c>
      <c r="N93" s="602">
        <f>'STATE- GOA'!P93</f>
        <v>0</v>
      </c>
      <c r="O93" s="594">
        <f>'STATE- GOA'!Q93</f>
        <v>0</v>
      </c>
      <c r="P93" s="602">
        <f>'STATE- GOA'!R93</f>
        <v>0</v>
      </c>
      <c r="Q93" s="594">
        <f>'STATE- GOA'!S93</f>
        <v>0</v>
      </c>
      <c r="R93" s="602">
        <f>'STATE- GOA'!T93</f>
        <v>0</v>
      </c>
      <c r="S93" s="594">
        <f>'STATE- GOA'!U93</f>
        <v>0</v>
      </c>
      <c r="T93" s="602">
        <f>'STATE- GOA'!X93</f>
        <v>9.6</v>
      </c>
      <c r="U93" s="602">
        <f>'STATE- GOA'!Y93</f>
        <v>0</v>
      </c>
      <c r="V93" s="594">
        <f>'STATE- GOA'!Z93</f>
        <v>0</v>
      </c>
      <c r="W93" s="602">
        <f>'STATE- GOA'!AA93</f>
        <v>0</v>
      </c>
      <c r="X93" s="594">
        <f>'STATE- GOA'!AB93</f>
        <v>0</v>
      </c>
      <c r="Y93" s="604"/>
    </row>
    <row r="94" spans="1:25" ht="36">
      <c r="A94" s="594" t="s">
        <v>21</v>
      </c>
      <c r="B94" s="610" t="s">
        <v>223</v>
      </c>
      <c r="C94" s="602">
        <f>'STATE- GOA'!C94</f>
        <v>0</v>
      </c>
      <c r="D94" s="594">
        <f>'STATE- GOA'!D94</f>
        <v>0</v>
      </c>
      <c r="E94" s="602">
        <f>'STATE- GOA'!E94</f>
        <v>0</v>
      </c>
      <c r="F94" s="594">
        <f>'STATE- GOA'!F94</f>
        <v>0</v>
      </c>
      <c r="G94" s="603">
        <f>'STATE- GOA'!G94</f>
        <v>0</v>
      </c>
      <c r="H94" s="603">
        <f>'STATE- GOA'!H94</f>
        <v>0</v>
      </c>
      <c r="I94" s="602">
        <f>'STATE- GOA'!I94</f>
        <v>0</v>
      </c>
      <c r="J94" s="594">
        <f>'STATE- GOA'!J94</f>
        <v>0</v>
      </c>
      <c r="K94" s="602">
        <f>'STATE- GOA'!K94</f>
        <v>0</v>
      </c>
      <c r="L94" s="594">
        <f>'STATE- GOA'!L94</f>
        <v>0</v>
      </c>
      <c r="M94" s="631">
        <f>'STATE- GOA'!O94</f>
        <v>2.88</v>
      </c>
      <c r="N94" s="602">
        <f>'STATE- GOA'!P94</f>
        <v>0</v>
      </c>
      <c r="O94" s="594">
        <f>'STATE- GOA'!Q94</f>
        <v>0</v>
      </c>
      <c r="P94" s="602">
        <f>'STATE- GOA'!R94</f>
        <v>0</v>
      </c>
      <c r="Q94" s="594">
        <f>'STATE- GOA'!S94</f>
        <v>0</v>
      </c>
      <c r="R94" s="602">
        <f>'STATE- GOA'!T94</f>
        <v>0</v>
      </c>
      <c r="S94" s="594">
        <f>'STATE- GOA'!U94</f>
        <v>0</v>
      </c>
      <c r="T94" s="602">
        <f>'STATE- GOA'!X94</f>
        <v>2.88</v>
      </c>
      <c r="U94" s="602">
        <f>'STATE- GOA'!Y94</f>
        <v>0</v>
      </c>
      <c r="V94" s="594">
        <f>'STATE- GOA'!Z94</f>
        <v>0</v>
      </c>
      <c r="W94" s="602">
        <f>'STATE- GOA'!AA94</f>
        <v>0</v>
      </c>
      <c r="X94" s="594">
        <f>'STATE- GOA'!AB94</f>
        <v>0</v>
      </c>
      <c r="Y94" s="604"/>
    </row>
    <row r="95" spans="1:25" ht="18">
      <c r="A95" s="594" t="s">
        <v>173</v>
      </c>
      <c r="B95" s="610" t="s">
        <v>174</v>
      </c>
      <c r="C95" s="602">
        <f>'STATE- GOA'!C95</f>
        <v>0</v>
      </c>
      <c r="D95" s="594">
        <f>'STATE- GOA'!D95</f>
        <v>0</v>
      </c>
      <c r="E95" s="602">
        <f>'STATE- GOA'!E95</f>
        <v>0</v>
      </c>
      <c r="F95" s="594">
        <f>'STATE- GOA'!F95</f>
        <v>0</v>
      </c>
      <c r="G95" s="603">
        <f>'STATE- GOA'!G95</f>
        <v>0</v>
      </c>
      <c r="H95" s="603">
        <f>'STATE- GOA'!H95</f>
        <v>0</v>
      </c>
      <c r="I95" s="602">
        <f>'STATE- GOA'!I95</f>
        <v>0</v>
      </c>
      <c r="J95" s="594">
        <f>'STATE- GOA'!J95</f>
        <v>0</v>
      </c>
      <c r="K95" s="602">
        <f>'STATE- GOA'!K95</f>
        <v>0</v>
      </c>
      <c r="L95" s="594">
        <f>'STATE- GOA'!L95</f>
        <v>0</v>
      </c>
      <c r="M95" s="631">
        <f>'STATE- GOA'!O95</f>
        <v>1.5</v>
      </c>
      <c r="N95" s="602">
        <f>'STATE- GOA'!P95</f>
        <v>0</v>
      </c>
      <c r="O95" s="594">
        <f>'STATE- GOA'!Q95</f>
        <v>0</v>
      </c>
      <c r="P95" s="602">
        <f>'STATE- GOA'!R95</f>
        <v>0</v>
      </c>
      <c r="Q95" s="594">
        <f>'STATE- GOA'!S95</f>
        <v>0</v>
      </c>
      <c r="R95" s="602">
        <f>'STATE- GOA'!T95</f>
        <v>0</v>
      </c>
      <c r="S95" s="594">
        <f>'STATE- GOA'!U95</f>
        <v>0</v>
      </c>
      <c r="T95" s="602">
        <f>'STATE- GOA'!X95</f>
        <v>1.5</v>
      </c>
      <c r="U95" s="602">
        <f>'STATE- GOA'!Y95</f>
        <v>0</v>
      </c>
      <c r="V95" s="594">
        <f>'STATE- GOA'!Z95</f>
        <v>0</v>
      </c>
      <c r="W95" s="602">
        <f>'STATE- GOA'!AA95</f>
        <v>0</v>
      </c>
      <c r="X95" s="594">
        <f>'STATE- GOA'!AB95</f>
        <v>0</v>
      </c>
      <c r="Y95" s="604"/>
    </row>
    <row r="96" spans="1:25" ht="18">
      <c r="A96" s="594" t="s">
        <v>175</v>
      </c>
      <c r="B96" s="610" t="s">
        <v>176</v>
      </c>
      <c r="C96" s="602">
        <f>'STATE- GOA'!C96</f>
        <v>0</v>
      </c>
      <c r="D96" s="594">
        <f>'STATE- GOA'!D96</f>
        <v>0</v>
      </c>
      <c r="E96" s="602">
        <f>'STATE- GOA'!E96</f>
        <v>0</v>
      </c>
      <c r="F96" s="594">
        <f>'STATE- GOA'!F96</f>
        <v>0</v>
      </c>
      <c r="G96" s="603">
        <f>'STATE- GOA'!G96</f>
        <v>0</v>
      </c>
      <c r="H96" s="603">
        <f>'STATE- GOA'!H96</f>
        <v>0</v>
      </c>
      <c r="I96" s="602">
        <f>'STATE- GOA'!I96</f>
        <v>0</v>
      </c>
      <c r="J96" s="594">
        <f>'STATE- GOA'!J96</f>
        <v>0</v>
      </c>
      <c r="K96" s="602">
        <f>'STATE- GOA'!K96</f>
        <v>0</v>
      </c>
      <c r="L96" s="594">
        <f>'STATE- GOA'!L96</f>
        <v>0</v>
      </c>
      <c r="M96" s="631">
        <f>'STATE- GOA'!O96</f>
        <v>1.2</v>
      </c>
      <c r="N96" s="602">
        <f>'STATE- GOA'!P96</f>
        <v>0</v>
      </c>
      <c r="O96" s="594">
        <f>'STATE- GOA'!Q96</f>
        <v>0</v>
      </c>
      <c r="P96" s="602">
        <f>'STATE- GOA'!R96</f>
        <v>0</v>
      </c>
      <c r="Q96" s="594">
        <f>'STATE- GOA'!S96</f>
        <v>0</v>
      </c>
      <c r="R96" s="602">
        <f>'STATE- GOA'!T96</f>
        <v>0</v>
      </c>
      <c r="S96" s="594">
        <f>'STATE- GOA'!U96</f>
        <v>0</v>
      </c>
      <c r="T96" s="602">
        <f>'STATE- GOA'!X96</f>
        <v>1.2</v>
      </c>
      <c r="U96" s="602">
        <f>'STATE- GOA'!Y96</f>
        <v>0</v>
      </c>
      <c r="V96" s="594">
        <f>'STATE- GOA'!Z96</f>
        <v>0</v>
      </c>
      <c r="W96" s="602">
        <f>'STATE- GOA'!AA96</f>
        <v>0</v>
      </c>
      <c r="X96" s="594">
        <f>'STATE- GOA'!AB96</f>
        <v>0</v>
      </c>
      <c r="Y96" s="604"/>
    </row>
    <row r="97" spans="1:25" ht="27">
      <c r="A97" s="594" t="s">
        <v>177</v>
      </c>
      <c r="B97" s="610" t="s">
        <v>178</v>
      </c>
      <c r="C97" s="602">
        <f>'STATE- GOA'!C97</f>
        <v>0</v>
      </c>
      <c r="D97" s="594">
        <f>'STATE- GOA'!D97</f>
        <v>0</v>
      </c>
      <c r="E97" s="602">
        <f>'STATE- GOA'!E97</f>
        <v>0</v>
      </c>
      <c r="F97" s="594">
        <f>'STATE- GOA'!F97</f>
        <v>0</v>
      </c>
      <c r="G97" s="603">
        <f>'STATE- GOA'!G97</f>
        <v>0</v>
      </c>
      <c r="H97" s="603">
        <f>'STATE- GOA'!H97</f>
        <v>0</v>
      </c>
      <c r="I97" s="602">
        <f>'STATE- GOA'!I97</f>
        <v>0</v>
      </c>
      <c r="J97" s="594">
        <f>'STATE- GOA'!J97</f>
        <v>0</v>
      </c>
      <c r="K97" s="602">
        <f>'STATE- GOA'!K97</f>
        <v>0</v>
      </c>
      <c r="L97" s="594">
        <f>'STATE- GOA'!L97</f>
        <v>0</v>
      </c>
      <c r="M97" s="631">
        <f>'STATE- GOA'!O97</f>
        <v>1.2</v>
      </c>
      <c r="N97" s="602">
        <f>'STATE- GOA'!P97</f>
        <v>0</v>
      </c>
      <c r="O97" s="594">
        <f>'STATE- GOA'!Q97</f>
        <v>0</v>
      </c>
      <c r="P97" s="602">
        <f>'STATE- GOA'!R97</f>
        <v>0</v>
      </c>
      <c r="Q97" s="594">
        <f>'STATE- GOA'!S97</f>
        <v>0</v>
      </c>
      <c r="R97" s="602">
        <f>'STATE- GOA'!T97</f>
        <v>0</v>
      </c>
      <c r="S97" s="594">
        <f>'STATE- GOA'!U97</f>
        <v>0</v>
      </c>
      <c r="T97" s="602">
        <f>'STATE- GOA'!X97</f>
        <v>1.2</v>
      </c>
      <c r="U97" s="602">
        <f>'STATE- GOA'!Y97</f>
        <v>0</v>
      </c>
      <c r="V97" s="594">
        <f>'STATE- GOA'!Z97</f>
        <v>0</v>
      </c>
      <c r="W97" s="602">
        <f>'STATE- GOA'!AA97</f>
        <v>0</v>
      </c>
      <c r="X97" s="594">
        <f>'STATE- GOA'!AB97</f>
        <v>0</v>
      </c>
      <c r="Y97" s="604"/>
    </row>
    <row r="98" spans="1:25" ht="27">
      <c r="A98" s="594" t="s">
        <v>179</v>
      </c>
      <c r="B98" s="610" t="s">
        <v>224</v>
      </c>
      <c r="C98" s="602">
        <f>'STATE- GOA'!C98</f>
        <v>0</v>
      </c>
      <c r="D98" s="594">
        <f>'STATE- GOA'!D98</f>
        <v>0</v>
      </c>
      <c r="E98" s="602">
        <f>'STATE- GOA'!E98</f>
        <v>0</v>
      </c>
      <c r="F98" s="594">
        <f>'STATE- GOA'!F98</f>
        <v>0</v>
      </c>
      <c r="G98" s="603">
        <f>'STATE- GOA'!G98</f>
        <v>0</v>
      </c>
      <c r="H98" s="603">
        <f>'STATE- GOA'!H98</f>
        <v>0</v>
      </c>
      <c r="I98" s="602">
        <f>'STATE- GOA'!I98</f>
        <v>0</v>
      </c>
      <c r="J98" s="594">
        <f>'STATE- GOA'!J98</f>
        <v>0</v>
      </c>
      <c r="K98" s="602">
        <f>'STATE- GOA'!K98</f>
        <v>0</v>
      </c>
      <c r="L98" s="594">
        <f>'STATE- GOA'!L98</f>
        <v>0</v>
      </c>
      <c r="M98" s="631">
        <f>'STATE- GOA'!O98</f>
        <v>1.8</v>
      </c>
      <c r="N98" s="602">
        <f>'STATE- GOA'!P98</f>
        <v>0</v>
      </c>
      <c r="O98" s="594">
        <f>'STATE- GOA'!Q98</f>
        <v>0</v>
      </c>
      <c r="P98" s="602">
        <f>'STATE- GOA'!R98</f>
        <v>0</v>
      </c>
      <c r="Q98" s="594">
        <f>'STATE- GOA'!S98</f>
        <v>0</v>
      </c>
      <c r="R98" s="602">
        <f>'STATE- GOA'!T98</f>
        <v>0</v>
      </c>
      <c r="S98" s="594">
        <f>'STATE- GOA'!U98</f>
        <v>0</v>
      </c>
      <c r="T98" s="602">
        <f>'STATE- GOA'!X98</f>
        <v>1.8</v>
      </c>
      <c r="U98" s="602">
        <f>'STATE- GOA'!Y98</f>
        <v>0</v>
      </c>
      <c r="V98" s="594">
        <f>'STATE- GOA'!Z98</f>
        <v>0</v>
      </c>
      <c r="W98" s="602">
        <f>'STATE- GOA'!AA98</f>
        <v>0</v>
      </c>
      <c r="X98" s="594">
        <f>'STATE- GOA'!AB98</f>
        <v>0</v>
      </c>
      <c r="Y98" s="604"/>
    </row>
    <row r="99" spans="1:25" ht="18">
      <c r="A99" s="594">
        <v>3.08</v>
      </c>
      <c r="B99" s="610" t="s">
        <v>262</v>
      </c>
      <c r="C99" s="602">
        <f>'STATE- GOA'!C99</f>
        <v>0</v>
      </c>
      <c r="D99" s="594">
        <f>'STATE- GOA'!D99</f>
        <v>0</v>
      </c>
      <c r="E99" s="602">
        <f>'STATE- GOA'!E99</f>
        <v>0</v>
      </c>
      <c r="F99" s="594">
        <f>'STATE- GOA'!F99</f>
        <v>0</v>
      </c>
      <c r="G99" s="603">
        <f>'STATE- GOA'!G99</f>
        <v>0</v>
      </c>
      <c r="H99" s="603">
        <f>'STATE- GOA'!H99</f>
        <v>0</v>
      </c>
      <c r="I99" s="602">
        <f>'STATE- GOA'!I99</f>
        <v>0</v>
      </c>
      <c r="J99" s="594">
        <f>'STATE- GOA'!J99</f>
        <v>0</v>
      </c>
      <c r="K99" s="602">
        <f>'STATE- GOA'!K99</f>
        <v>0</v>
      </c>
      <c r="L99" s="594">
        <f>'STATE- GOA'!L99</f>
        <v>0</v>
      </c>
      <c r="M99" s="631">
        <f>'STATE- GOA'!O99</f>
        <v>0.5</v>
      </c>
      <c r="N99" s="602">
        <f>'STATE- GOA'!P99</f>
        <v>0</v>
      </c>
      <c r="O99" s="594">
        <f>'STATE- GOA'!Q99</f>
        <v>0</v>
      </c>
      <c r="P99" s="602">
        <f>'STATE- GOA'!R99</f>
        <v>0</v>
      </c>
      <c r="Q99" s="594">
        <f>'STATE- GOA'!S99</f>
        <v>0</v>
      </c>
      <c r="R99" s="602">
        <f>'STATE- GOA'!T99</f>
        <v>0</v>
      </c>
      <c r="S99" s="594">
        <f>'STATE- GOA'!U99</f>
        <v>0</v>
      </c>
      <c r="T99" s="602">
        <f>'STATE- GOA'!X99</f>
        <v>0.5</v>
      </c>
      <c r="U99" s="602">
        <f>'STATE- GOA'!Y99</f>
        <v>0</v>
      </c>
      <c r="V99" s="594">
        <f>'STATE- GOA'!Z99</f>
        <v>0</v>
      </c>
      <c r="W99" s="602">
        <f>'STATE- GOA'!AA99</f>
        <v>0</v>
      </c>
      <c r="X99" s="594">
        <f>'STATE- GOA'!AB99</f>
        <v>0</v>
      </c>
      <c r="Y99" s="604"/>
    </row>
    <row r="100" spans="1:25" ht="18">
      <c r="A100" s="594">
        <f t="shared" ref="A100:A107" si="5">+A99+0.01</f>
        <v>3.09</v>
      </c>
      <c r="B100" s="610" t="s">
        <v>263</v>
      </c>
      <c r="C100" s="602">
        <f>'STATE- GOA'!C100</f>
        <v>0</v>
      </c>
      <c r="D100" s="594">
        <f>'STATE- GOA'!D100</f>
        <v>0</v>
      </c>
      <c r="E100" s="602">
        <f>'STATE- GOA'!E100</f>
        <v>0</v>
      </c>
      <c r="F100" s="594">
        <f>'STATE- GOA'!F100</f>
        <v>0</v>
      </c>
      <c r="G100" s="603">
        <f>'STATE- GOA'!G100</f>
        <v>0</v>
      </c>
      <c r="H100" s="603">
        <f>'STATE- GOA'!H100</f>
        <v>0</v>
      </c>
      <c r="I100" s="602">
        <f>'STATE- GOA'!I100</f>
        <v>0</v>
      </c>
      <c r="J100" s="594">
        <f>'STATE- GOA'!J100</f>
        <v>0</v>
      </c>
      <c r="K100" s="602">
        <f>'STATE- GOA'!K100</f>
        <v>0</v>
      </c>
      <c r="L100" s="594">
        <f>'STATE- GOA'!L100</f>
        <v>0</v>
      </c>
      <c r="M100" s="631">
        <f>'STATE- GOA'!O100</f>
        <v>0.5</v>
      </c>
      <c r="N100" s="602">
        <f>'STATE- GOA'!P100</f>
        <v>0</v>
      </c>
      <c r="O100" s="594">
        <f>'STATE- GOA'!Q100</f>
        <v>0</v>
      </c>
      <c r="P100" s="602">
        <f>'STATE- GOA'!R100</f>
        <v>0</v>
      </c>
      <c r="Q100" s="594">
        <f>'STATE- GOA'!S100</f>
        <v>0</v>
      </c>
      <c r="R100" s="602">
        <f>'STATE- GOA'!T100</f>
        <v>0</v>
      </c>
      <c r="S100" s="594">
        <f>'STATE- GOA'!U100</f>
        <v>0</v>
      </c>
      <c r="T100" s="602">
        <f>'STATE- GOA'!X100</f>
        <v>0.5</v>
      </c>
      <c r="U100" s="602">
        <f>'STATE- GOA'!Y100</f>
        <v>0</v>
      </c>
      <c r="V100" s="594">
        <f>'STATE- GOA'!Z100</f>
        <v>0</v>
      </c>
      <c r="W100" s="602">
        <f>'STATE- GOA'!AA100</f>
        <v>0</v>
      </c>
      <c r="X100" s="594">
        <f>'STATE- GOA'!AB100</f>
        <v>0</v>
      </c>
      <c r="Y100" s="604"/>
    </row>
    <row r="101" spans="1:25" ht="18">
      <c r="A101" s="594">
        <f t="shared" si="5"/>
        <v>3.0999999999999996</v>
      </c>
      <c r="B101" s="610" t="s">
        <v>264</v>
      </c>
      <c r="C101" s="602">
        <f>'STATE- GOA'!C101</f>
        <v>0</v>
      </c>
      <c r="D101" s="594">
        <f>'STATE- GOA'!D101</f>
        <v>0</v>
      </c>
      <c r="E101" s="602">
        <f>'STATE- GOA'!E101</f>
        <v>0</v>
      </c>
      <c r="F101" s="594">
        <f>'STATE- GOA'!F101</f>
        <v>0</v>
      </c>
      <c r="G101" s="603">
        <f>'STATE- GOA'!G101</f>
        <v>0</v>
      </c>
      <c r="H101" s="603">
        <f>'STATE- GOA'!H101</f>
        <v>0</v>
      </c>
      <c r="I101" s="602">
        <f>'STATE- GOA'!I101</f>
        <v>0</v>
      </c>
      <c r="J101" s="594">
        <f>'STATE- GOA'!J101</f>
        <v>0</v>
      </c>
      <c r="K101" s="602">
        <f>'STATE- GOA'!K101</f>
        <v>0</v>
      </c>
      <c r="L101" s="594">
        <f>'STATE- GOA'!L101</f>
        <v>0</v>
      </c>
      <c r="M101" s="631">
        <f>'STATE- GOA'!O101</f>
        <v>0.625</v>
      </c>
      <c r="N101" s="602">
        <f>'STATE- GOA'!P101</f>
        <v>0</v>
      </c>
      <c r="O101" s="594">
        <f>'STATE- GOA'!Q101</f>
        <v>0</v>
      </c>
      <c r="P101" s="602">
        <f>'STATE- GOA'!R101</f>
        <v>0</v>
      </c>
      <c r="Q101" s="594">
        <f>'STATE- GOA'!S101</f>
        <v>0</v>
      </c>
      <c r="R101" s="602">
        <f>'STATE- GOA'!T101</f>
        <v>0</v>
      </c>
      <c r="S101" s="594">
        <f>'STATE- GOA'!U101</f>
        <v>0</v>
      </c>
      <c r="T101" s="602">
        <f>'STATE- GOA'!X101</f>
        <v>0.625</v>
      </c>
      <c r="U101" s="602">
        <f>'STATE- GOA'!Y101</f>
        <v>0</v>
      </c>
      <c r="V101" s="594">
        <f>'STATE- GOA'!Z101</f>
        <v>0</v>
      </c>
      <c r="W101" s="602">
        <f>'STATE- GOA'!AA101</f>
        <v>0</v>
      </c>
      <c r="X101" s="594">
        <f>'STATE- GOA'!AB101</f>
        <v>0</v>
      </c>
      <c r="Y101" s="604"/>
    </row>
    <row r="102" spans="1:25" ht="18">
      <c r="A102" s="594">
        <f t="shared" si="5"/>
        <v>3.1099999999999994</v>
      </c>
      <c r="B102" s="610" t="s">
        <v>180</v>
      </c>
      <c r="C102" s="602">
        <f>'STATE- GOA'!C102</f>
        <v>0</v>
      </c>
      <c r="D102" s="594">
        <f>'STATE- GOA'!D102</f>
        <v>0</v>
      </c>
      <c r="E102" s="602">
        <f>'STATE- GOA'!E102</f>
        <v>0</v>
      </c>
      <c r="F102" s="594">
        <f>'STATE- GOA'!F102</f>
        <v>0</v>
      </c>
      <c r="G102" s="603">
        <f>'STATE- GOA'!G102</f>
        <v>0</v>
      </c>
      <c r="H102" s="603">
        <f>'STATE- GOA'!H102</f>
        <v>0</v>
      </c>
      <c r="I102" s="602">
        <f>'STATE- GOA'!I102</f>
        <v>0</v>
      </c>
      <c r="J102" s="594">
        <f>'STATE- GOA'!J102</f>
        <v>0</v>
      </c>
      <c r="K102" s="602">
        <f>'STATE- GOA'!K102</f>
        <v>0</v>
      </c>
      <c r="L102" s="594">
        <f>'STATE- GOA'!L102</f>
        <v>0</v>
      </c>
      <c r="M102" s="631">
        <f>'STATE- GOA'!O102</f>
        <v>0.375</v>
      </c>
      <c r="N102" s="602">
        <f>'STATE- GOA'!P102</f>
        <v>0</v>
      </c>
      <c r="O102" s="594">
        <f>'STATE- GOA'!Q102</f>
        <v>0</v>
      </c>
      <c r="P102" s="602">
        <f>'STATE- GOA'!R102</f>
        <v>0</v>
      </c>
      <c r="Q102" s="594">
        <f>'STATE- GOA'!S102</f>
        <v>0</v>
      </c>
      <c r="R102" s="602">
        <f>'STATE- GOA'!T102</f>
        <v>0</v>
      </c>
      <c r="S102" s="594">
        <f>'STATE- GOA'!U102</f>
        <v>0</v>
      </c>
      <c r="T102" s="602">
        <f>'STATE- GOA'!X102</f>
        <v>0.375</v>
      </c>
      <c r="U102" s="602">
        <f>'STATE- GOA'!Y102</f>
        <v>0</v>
      </c>
      <c r="V102" s="594">
        <f>'STATE- GOA'!Z102</f>
        <v>0</v>
      </c>
      <c r="W102" s="602">
        <f>'STATE- GOA'!AA102</f>
        <v>0</v>
      </c>
      <c r="X102" s="594">
        <f>'STATE- GOA'!AB102</f>
        <v>0</v>
      </c>
      <c r="Y102" s="604"/>
    </row>
    <row r="103" spans="1:25" ht="18">
      <c r="A103" s="594">
        <f t="shared" si="5"/>
        <v>3.1199999999999992</v>
      </c>
      <c r="B103" s="610" t="s">
        <v>181</v>
      </c>
      <c r="C103" s="602">
        <f>'STATE- GOA'!C103</f>
        <v>0</v>
      </c>
      <c r="D103" s="594">
        <f>'STATE- GOA'!D103</f>
        <v>0</v>
      </c>
      <c r="E103" s="602">
        <f>'STATE- GOA'!E103</f>
        <v>0</v>
      </c>
      <c r="F103" s="594">
        <f>'STATE- GOA'!F103</f>
        <v>0</v>
      </c>
      <c r="G103" s="603">
        <f>'STATE- GOA'!G103</f>
        <v>0</v>
      </c>
      <c r="H103" s="603">
        <f>'STATE- GOA'!H103</f>
        <v>0</v>
      </c>
      <c r="I103" s="602">
        <f>'STATE- GOA'!I103</f>
        <v>0</v>
      </c>
      <c r="J103" s="594">
        <f>'STATE- GOA'!J103</f>
        <v>0</v>
      </c>
      <c r="K103" s="602">
        <f>'STATE- GOA'!K103</f>
        <v>0</v>
      </c>
      <c r="L103" s="594">
        <f>'STATE- GOA'!L103</f>
        <v>0</v>
      </c>
      <c r="M103" s="631">
        <f>'STATE- GOA'!O103</f>
        <v>0.375</v>
      </c>
      <c r="N103" s="602">
        <f>'STATE- GOA'!P103</f>
        <v>0</v>
      </c>
      <c r="O103" s="594">
        <f>'STATE- GOA'!Q103</f>
        <v>0</v>
      </c>
      <c r="P103" s="602">
        <f>'STATE- GOA'!R103</f>
        <v>0</v>
      </c>
      <c r="Q103" s="594">
        <f>'STATE- GOA'!S103</f>
        <v>0</v>
      </c>
      <c r="R103" s="602">
        <f>'STATE- GOA'!T103</f>
        <v>0</v>
      </c>
      <c r="S103" s="594">
        <f>'STATE- GOA'!U103</f>
        <v>0</v>
      </c>
      <c r="T103" s="602">
        <f>'STATE- GOA'!X103</f>
        <v>0.375</v>
      </c>
      <c r="U103" s="602">
        <f>'STATE- GOA'!Y103</f>
        <v>0</v>
      </c>
      <c r="V103" s="594">
        <f>'STATE- GOA'!Z103</f>
        <v>0</v>
      </c>
      <c r="W103" s="602">
        <f>'STATE- GOA'!AA103</f>
        <v>0</v>
      </c>
      <c r="X103" s="594">
        <f>'STATE- GOA'!AB103</f>
        <v>0</v>
      </c>
      <c r="Y103" s="604"/>
    </row>
    <row r="104" spans="1:25" ht="18">
      <c r="A104" s="594">
        <f t="shared" si="5"/>
        <v>3.129999999999999</v>
      </c>
      <c r="B104" s="610" t="s">
        <v>182</v>
      </c>
      <c r="C104" s="602">
        <f>'STATE- GOA'!C104</f>
        <v>0</v>
      </c>
      <c r="D104" s="594">
        <f>'STATE- GOA'!D104</f>
        <v>0</v>
      </c>
      <c r="E104" s="602">
        <f>'STATE- GOA'!E104</f>
        <v>0</v>
      </c>
      <c r="F104" s="594">
        <f>'STATE- GOA'!F104</f>
        <v>0</v>
      </c>
      <c r="G104" s="603">
        <f>'STATE- GOA'!G104</f>
        <v>0</v>
      </c>
      <c r="H104" s="603">
        <f>'STATE- GOA'!H104</f>
        <v>0</v>
      </c>
      <c r="I104" s="602">
        <f>'STATE- GOA'!I104</f>
        <v>0</v>
      </c>
      <c r="J104" s="594">
        <f>'STATE- GOA'!J104</f>
        <v>0</v>
      </c>
      <c r="K104" s="602">
        <f>'STATE- GOA'!K104</f>
        <v>0</v>
      </c>
      <c r="L104" s="594">
        <f>'STATE- GOA'!L104</f>
        <v>0</v>
      </c>
      <c r="M104" s="631">
        <f>'STATE- GOA'!O104</f>
        <v>0.15</v>
      </c>
      <c r="N104" s="602">
        <f>'STATE- GOA'!P104</f>
        <v>0</v>
      </c>
      <c r="O104" s="594">
        <f>'STATE- GOA'!Q104</f>
        <v>0</v>
      </c>
      <c r="P104" s="602">
        <f>'STATE- GOA'!R104</f>
        <v>0</v>
      </c>
      <c r="Q104" s="594">
        <f>'STATE- GOA'!S104</f>
        <v>0</v>
      </c>
      <c r="R104" s="602">
        <f>'STATE- GOA'!T104</f>
        <v>0</v>
      </c>
      <c r="S104" s="594">
        <f>'STATE- GOA'!U104</f>
        <v>0</v>
      </c>
      <c r="T104" s="602">
        <f>'STATE- GOA'!X104</f>
        <v>0.15</v>
      </c>
      <c r="U104" s="602">
        <f>'STATE- GOA'!Y104</f>
        <v>0</v>
      </c>
      <c r="V104" s="594">
        <f>'STATE- GOA'!Z104</f>
        <v>0</v>
      </c>
      <c r="W104" s="602">
        <f>'STATE- GOA'!AA104</f>
        <v>0</v>
      </c>
      <c r="X104" s="594">
        <f>'STATE- GOA'!AB104</f>
        <v>0</v>
      </c>
      <c r="Y104" s="604"/>
    </row>
    <row r="105" spans="1:25" ht="18">
      <c r="A105" s="594">
        <f t="shared" si="5"/>
        <v>3.1399999999999988</v>
      </c>
      <c r="B105" s="610" t="s">
        <v>183</v>
      </c>
      <c r="C105" s="602">
        <f>'STATE- GOA'!C105</f>
        <v>0</v>
      </c>
      <c r="D105" s="594">
        <f>'STATE- GOA'!D105</f>
        <v>0</v>
      </c>
      <c r="E105" s="602">
        <f>'STATE- GOA'!E105</f>
        <v>0</v>
      </c>
      <c r="F105" s="594">
        <f>'STATE- GOA'!F105</f>
        <v>0</v>
      </c>
      <c r="G105" s="603">
        <f>'STATE- GOA'!G105</f>
        <v>0</v>
      </c>
      <c r="H105" s="603">
        <f>'STATE- GOA'!H105</f>
        <v>0</v>
      </c>
      <c r="I105" s="602">
        <f>'STATE- GOA'!I105</f>
        <v>0</v>
      </c>
      <c r="J105" s="594">
        <f>'STATE- GOA'!J105</f>
        <v>0</v>
      </c>
      <c r="K105" s="602">
        <f>'STATE- GOA'!K105</f>
        <v>0</v>
      </c>
      <c r="L105" s="594">
        <f>'STATE- GOA'!L105</f>
        <v>0</v>
      </c>
      <c r="M105" s="631">
        <f>'STATE- GOA'!O105</f>
        <v>0.15</v>
      </c>
      <c r="N105" s="602">
        <f>'STATE- GOA'!P105</f>
        <v>0</v>
      </c>
      <c r="O105" s="594">
        <f>'STATE- GOA'!Q105</f>
        <v>0</v>
      </c>
      <c r="P105" s="602">
        <f>'STATE- GOA'!R105</f>
        <v>0</v>
      </c>
      <c r="Q105" s="594">
        <f>'STATE- GOA'!S105</f>
        <v>0</v>
      </c>
      <c r="R105" s="602">
        <f>'STATE- GOA'!T105</f>
        <v>0</v>
      </c>
      <c r="S105" s="594">
        <f>'STATE- GOA'!U105</f>
        <v>0</v>
      </c>
      <c r="T105" s="602">
        <f>'STATE- GOA'!X105</f>
        <v>0.15</v>
      </c>
      <c r="U105" s="602">
        <f>'STATE- GOA'!Y105</f>
        <v>0</v>
      </c>
      <c r="V105" s="594">
        <f>'STATE- GOA'!Z105</f>
        <v>0</v>
      </c>
      <c r="W105" s="602">
        <f>'STATE- GOA'!AA105</f>
        <v>0</v>
      </c>
      <c r="X105" s="594">
        <f>'STATE- GOA'!AB105</f>
        <v>0</v>
      </c>
      <c r="Y105" s="604"/>
    </row>
    <row r="106" spans="1:25" ht="18">
      <c r="A106" s="594">
        <f t="shared" si="5"/>
        <v>3.1499999999999986</v>
      </c>
      <c r="B106" s="610" t="s">
        <v>184</v>
      </c>
      <c r="C106" s="602">
        <f>'STATE- GOA'!C106</f>
        <v>0</v>
      </c>
      <c r="D106" s="594">
        <f>'STATE- GOA'!D106</f>
        <v>0</v>
      </c>
      <c r="E106" s="602">
        <f>'STATE- GOA'!E106</f>
        <v>0</v>
      </c>
      <c r="F106" s="594">
        <f>'STATE- GOA'!F106</f>
        <v>0</v>
      </c>
      <c r="G106" s="603">
        <f>'STATE- GOA'!G106</f>
        <v>0</v>
      </c>
      <c r="H106" s="603">
        <f>'STATE- GOA'!H106</f>
        <v>0</v>
      </c>
      <c r="I106" s="602">
        <f>'STATE- GOA'!I106</f>
        <v>0</v>
      </c>
      <c r="J106" s="594">
        <f>'STATE- GOA'!J106</f>
        <v>0</v>
      </c>
      <c r="K106" s="602">
        <f>'STATE- GOA'!K106</f>
        <v>0</v>
      </c>
      <c r="L106" s="594">
        <f>'STATE- GOA'!L106</f>
        <v>0</v>
      </c>
      <c r="M106" s="631">
        <f>'STATE- GOA'!O106</f>
        <v>0</v>
      </c>
      <c r="N106" s="602">
        <f>'STATE- GOA'!P106</f>
        <v>0</v>
      </c>
      <c r="O106" s="594">
        <f>'STATE- GOA'!Q106</f>
        <v>0</v>
      </c>
      <c r="P106" s="602">
        <f>'STATE- GOA'!R106</f>
        <v>0</v>
      </c>
      <c r="Q106" s="594">
        <f>'STATE- GOA'!S106</f>
        <v>0</v>
      </c>
      <c r="R106" s="602">
        <f>'STATE- GOA'!T106</f>
        <v>0</v>
      </c>
      <c r="S106" s="594">
        <f>'STATE- GOA'!U106</f>
        <v>0</v>
      </c>
      <c r="T106" s="602">
        <f>'STATE- GOA'!X106</f>
        <v>0</v>
      </c>
      <c r="U106" s="602">
        <f>'STATE- GOA'!Y106</f>
        <v>0</v>
      </c>
      <c r="V106" s="594">
        <f>'STATE- GOA'!Z106</f>
        <v>0</v>
      </c>
      <c r="W106" s="602">
        <f>'STATE- GOA'!AA106</f>
        <v>0</v>
      </c>
      <c r="X106" s="594">
        <f>'STATE- GOA'!AB106</f>
        <v>0</v>
      </c>
      <c r="Y106" s="604"/>
    </row>
    <row r="107" spans="1:25" ht="18">
      <c r="A107" s="594">
        <f t="shared" si="5"/>
        <v>3.1599999999999984</v>
      </c>
      <c r="B107" s="610" t="s">
        <v>185</v>
      </c>
      <c r="C107" s="602">
        <f>'STATE- GOA'!C107</f>
        <v>0</v>
      </c>
      <c r="D107" s="594">
        <f>'STATE- GOA'!D107</f>
        <v>0</v>
      </c>
      <c r="E107" s="602">
        <f>'STATE- GOA'!E107</f>
        <v>0</v>
      </c>
      <c r="F107" s="594">
        <f>'STATE- GOA'!F107</f>
        <v>0</v>
      </c>
      <c r="G107" s="603">
        <f>'STATE- GOA'!G107</f>
        <v>0</v>
      </c>
      <c r="H107" s="603">
        <f>'STATE- GOA'!H107</f>
        <v>0</v>
      </c>
      <c r="I107" s="602">
        <f>'STATE- GOA'!I107</f>
        <v>0</v>
      </c>
      <c r="J107" s="594">
        <f>'STATE- GOA'!J107</f>
        <v>0</v>
      </c>
      <c r="K107" s="602">
        <f>'STATE- GOA'!K107</f>
        <v>0</v>
      </c>
      <c r="L107" s="594">
        <f>'STATE- GOA'!L107</f>
        <v>0</v>
      </c>
      <c r="M107" s="631">
        <f>'STATE- GOA'!O107</f>
        <v>0.25</v>
      </c>
      <c r="N107" s="602">
        <f>'STATE- GOA'!P107</f>
        <v>0</v>
      </c>
      <c r="O107" s="594">
        <f>'STATE- GOA'!Q107</f>
        <v>0</v>
      </c>
      <c r="P107" s="602">
        <f>'STATE- GOA'!R107</f>
        <v>0</v>
      </c>
      <c r="Q107" s="594">
        <f>'STATE- GOA'!S107</f>
        <v>0</v>
      </c>
      <c r="R107" s="602">
        <f>'STATE- GOA'!T107</f>
        <v>0</v>
      </c>
      <c r="S107" s="594">
        <f>'STATE- GOA'!U107</f>
        <v>0</v>
      </c>
      <c r="T107" s="602">
        <f>'STATE- GOA'!X107</f>
        <v>0.25</v>
      </c>
      <c r="U107" s="602">
        <f>'STATE- GOA'!Y107</f>
        <v>0</v>
      </c>
      <c r="V107" s="594">
        <f>'STATE- GOA'!Z107</f>
        <v>0</v>
      </c>
      <c r="W107" s="602">
        <f>'STATE- GOA'!AA107</f>
        <v>0</v>
      </c>
      <c r="X107" s="594">
        <f>'STATE- GOA'!AB107</f>
        <v>0</v>
      </c>
      <c r="Y107" s="604"/>
    </row>
    <row r="108" spans="1:25" ht="18">
      <c r="A108" s="594">
        <v>3.17</v>
      </c>
      <c r="B108" s="610" t="s">
        <v>186</v>
      </c>
      <c r="C108" s="602">
        <f>'STATE- GOA'!C108</f>
        <v>0</v>
      </c>
      <c r="D108" s="594">
        <f>'STATE- GOA'!D108</f>
        <v>0</v>
      </c>
      <c r="E108" s="602">
        <f>'STATE- GOA'!E108</f>
        <v>0</v>
      </c>
      <c r="F108" s="594">
        <f>'STATE- GOA'!F108</f>
        <v>0</v>
      </c>
      <c r="G108" s="603">
        <f>'STATE- GOA'!G108</f>
        <v>0</v>
      </c>
      <c r="H108" s="603">
        <f>'STATE- GOA'!H108</f>
        <v>0</v>
      </c>
      <c r="I108" s="602">
        <f>'STATE- GOA'!I108</f>
        <v>0</v>
      </c>
      <c r="J108" s="594">
        <f>'STATE- GOA'!J108</f>
        <v>0</v>
      </c>
      <c r="K108" s="602">
        <f>'STATE- GOA'!K108</f>
        <v>0</v>
      </c>
      <c r="L108" s="594">
        <f>'STATE- GOA'!L108</f>
        <v>0</v>
      </c>
      <c r="M108" s="631">
        <f>'STATE- GOA'!O108</f>
        <v>0.1</v>
      </c>
      <c r="N108" s="602">
        <f>'STATE- GOA'!P108</f>
        <v>0</v>
      </c>
      <c r="O108" s="594">
        <f>'STATE- GOA'!Q108</f>
        <v>0</v>
      </c>
      <c r="P108" s="602">
        <f>'STATE- GOA'!R108</f>
        <v>0</v>
      </c>
      <c r="Q108" s="594">
        <f>'STATE- GOA'!S108</f>
        <v>0</v>
      </c>
      <c r="R108" s="602">
        <f>'STATE- GOA'!T108</f>
        <v>0</v>
      </c>
      <c r="S108" s="594">
        <f>'STATE- GOA'!U108</f>
        <v>0</v>
      </c>
      <c r="T108" s="602">
        <f>'STATE- GOA'!X108</f>
        <v>0.1</v>
      </c>
      <c r="U108" s="602">
        <f>'STATE- GOA'!Y108</f>
        <v>0</v>
      </c>
      <c r="V108" s="594">
        <f>'STATE- GOA'!Z108</f>
        <v>0</v>
      </c>
      <c r="W108" s="602">
        <f>'STATE- GOA'!AA108</f>
        <v>0</v>
      </c>
      <c r="X108" s="594">
        <f>'STATE- GOA'!AB108</f>
        <v>0</v>
      </c>
      <c r="Y108" s="604"/>
    </row>
    <row r="109" spans="1:25">
      <c r="A109" s="594"/>
      <c r="B109" s="611" t="s">
        <v>232</v>
      </c>
      <c r="C109" s="602">
        <f>'STATE- GOA'!C109</f>
        <v>0</v>
      </c>
      <c r="D109" s="594">
        <f>'STATE- GOA'!D109</f>
        <v>0</v>
      </c>
      <c r="E109" s="602">
        <f>'STATE- GOA'!E109</f>
        <v>0</v>
      </c>
      <c r="F109" s="594">
        <f>'STATE- GOA'!F109</f>
        <v>0</v>
      </c>
      <c r="G109" s="603">
        <f>'STATE- GOA'!G109</f>
        <v>0</v>
      </c>
      <c r="H109" s="603">
        <f>'STATE- GOA'!H109</f>
        <v>0</v>
      </c>
      <c r="I109" s="602">
        <f>'STATE- GOA'!I109</f>
        <v>0</v>
      </c>
      <c r="J109" s="594">
        <f>'STATE- GOA'!J109</f>
        <v>0</v>
      </c>
      <c r="K109" s="602">
        <f>'STATE- GOA'!K109</f>
        <v>0</v>
      </c>
      <c r="L109" s="594">
        <f>'STATE- GOA'!L109</f>
        <v>0</v>
      </c>
      <c r="M109" s="631">
        <f>'STATE- GOA'!O109</f>
        <v>0</v>
      </c>
      <c r="N109" s="602">
        <f>'STATE- GOA'!P109</f>
        <v>0</v>
      </c>
      <c r="O109" s="594">
        <f>'STATE- GOA'!Q109</f>
        <v>0</v>
      </c>
      <c r="P109" s="602">
        <f>'STATE- GOA'!R109</f>
        <v>0</v>
      </c>
      <c r="Q109" s="594">
        <f>'STATE- GOA'!S109</f>
        <v>0</v>
      </c>
      <c r="R109" s="602">
        <f>'STATE- GOA'!T109</f>
        <v>0</v>
      </c>
      <c r="S109" s="594">
        <f>'STATE- GOA'!U109</f>
        <v>0</v>
      </c>
      <c r="T109" s="602">
        <f>'STATE- GOA'!X109</f>
        <v>0</v>
      </c>
      <c r="U109" s="602">
        <f>'STATE- GOA'!Y109</f>
        <v>0</v>
      </c>
      <c r="V109" s="594">
        <f>'STATE- GOA'!Z109</f>
        <v>0</v>
      </c>
      <c r="W109" s="602">
        <f>'STATE- GOA'!AA109</f>
        <v>0</v>
      </c>
      <c r="X109" s="594">
        <f>'STATE- GOA'!AB109</f>
        <v>0</v>
      </c>
      <c r="Y109" s="611"/>
    </row>
    <row r="110" spans="1:25" ht="18">
      <c r="A110" s="594"/>
      <c r="B110" s="608" t="s">
        <v>234</v>
      </c>
      <c r="C110" s="602">
        <f>'STATE- GOA'!C110</f>
        <v>0</v>
      </c>
      <c r="D110" s="594">
        <f>'STATE- GOA'!D110</f>
        <v>0</v>
      </c>
      <c r="E110" s="602">
        <f>'STATE- GOA'!E110</f>
        <v>0</v>
      </c>
      <c r="F110" s="594">
        <f>'STATE- GOA'!F110</f>
        <v>0</v>
      </c>
      <c r="G110" s="603">
        <f>'STATE- GOA'!G110</f>
        <v>0</v>
      </c>
      <c r="H110" s="603">
        <f>'STATE- GOA'!H110</f>
        <v>0</v>
      </c>
      <c r="I110" s="602">
        <f>'STATE- GOA'!I110</f>
        <v>0</v>
      </c>
      <c r="J110" s="594">
        <f>'STATE- GOA'!J110</f>
        <v>0</v>
      </c>
      <c r="K110" s="602">
        <f>'STATE- GOA'!K110</f>
        <v>0</v>
      </c>
      <c r="L110" s="594">
        <f>'STATE- GOA'!L110</f>
        <v>0</v>
      </c>
      <c r="M110" s="631">
        <f>'STATE- GOA'!O110</f>
        <v>0</v>
      </c>
      <c r="N110" s="602">
        <f>'STATE- GOA'!P110</f>
        <v>0</v>
      </c>
      <c r="O110" s="594">
        <f>'STATE- GOA'!Q110</f>
        <v>0</v>
      </c>
      <c r="P110" s="602">
        <f>'STATE- GOA'!R110</f>
        <v>0</v>
      </c>
      <c r="Q110" s="594">
        <f>'STATE- GOA'!S110</f>
        <v>0</v>
      </c>
      <c r="R110" s="602">
        <f>'STATE- GOA'!T110</f>
        <v>0</v>
      </c>
      <c r="S110" s="594">
        <f>'STATE- GOA'!U110</f>
        <v>0</v>
      </c>
      <c r="T110" s="602">
        <f>'STATE- GOA'!X110</f>
        <v>0</v>
      </c>
      <c r="U110" s="602">
        <f>'STATE- GOA'!Y110</f>
        <v>0</v>
      </c>
      <c r="V110" s="594">
        <f>'STATE- GOA'!Z110</f>
        <v>0</v>
      </c>
      <c r="W110" s="602">
        <f>'STATE- GOA'!AA110</f>
        <v>0</v>
      </c>
      <c r="X110" s="594">
        <f>'STATE- GOA'!AB110</f>
        <v>0</v>
      </c>
      <c r="Y110" s="608"/>
    </row>
    <row r="111" spans="1:25">
      <c r="A111" s="597" t="s">
        <v>266</v>
      </c>
      <c r="B111" s="612" t="s">
        <v>259</v>
      </c>
      <c r="C111" s="602">
        <f>'STATE- GOA'!C111</f>
        <v>0</v>
      </c>
      <c r="D111" s="594">
        <f>'STATE- GOA'!D111</f>
        <v>0</v>
      </c>
      <c r="E111" s="602">
        <f>'STATE- GOA'!E111</f>
        <v>0</v>
      </c>
      <c r="F111" s="594">
        <f>'STATE- GOA'!F111</f>
        <v>0</v>
      </c>
      <c r="G111" s="603">
        <f>'STATE- GOA'!G111</f>
        <v>0</v>
      </c>
      <c r="H111" s="603">
        <f>'STATE- GOA'!H111</f>
        <v>0</v>
      </c>
      <c r="I111" s="602">
        <f>'STATE- GOA'!I111</f>
        <v>0</v>
      </c>
      <c r="J111" s="594">
        <f>'STATE- GOA'!J111</f>
        <v>0</v>
      </c>
      <c r="K111" s="602">
        <f>'STATE- GOA'!K111</f>
        <v>0</v>
      </c>
      <c r="L111" s="594">
        <f>'STATE- GOA'!L111</f>
        <v>0</v>
      </c>
      <c r="M111" s="631">
        <f>'STATE- GOA'!O111</f>
        <v>0</v>
      </c>
      <c r="N111" s="602">
        <f>'STATE- GOA'!P111</f>
        <v>0</v>
      </c>
      <c r="O111" s="594">
        <f>'STATE- GOA'!Q111</f>
        <v>0</v>
      </c>
      <c r="P111" s="602">
        <f>'STATE- GOA'!R111</f>
        <v>0</v>
      </c>
      <c r="Q111" s="594">
        <f>'STATE- GOA'!S111</f>
        <v>0</v>
      </c>
      <c r="R111" s="602">
        <f>'STATE- GOA'!T111</f>
        <v>0</v>
      </c>
      <c r="S111" s="594">
        <f>'STATE- GOA'!U111</f>
        <v>0</v>
      </c>
      <c r="T111" s="602">
        <f>'STATE- GOA'!X111</f>
        <v>0</v>
      </c>
      <c r="U111" s="602">
        <f>'STATE- GOA'!Y111</f>
        <v>0</v>
      </c>
      <c r="V111" s="594">
        <f>'STATE- GOA'!Z111</f>
        <v>0</v>
      </c>
      <c r="W111" s="602">
        <f>'STATE- GOA'!AA111</f>
        <v>0</v>
      </c>
      <c r="X111" s="594">
        <f>'STATE- GOA'!AB111</f>
        <v>0</v>
      </c>
      <c r="Y111" s="612"/>
    </row>
    <row r="112" spans="1:25">
      <c r="A112" s="594"/>
      <c r="B112" s="613" t="s">
        <v>14</v>
      </c>
      <c r="C112" s="602">
        <f>'STATE- GOA'!C112</f>
        <v>0</v>
      </c>
      <c r="D112" s="594">
        <f>'STATE- GOA'!D112</f>
        <v>0</v>
      </c>
      <c r="E112" s="602">
        <f>'STATE- GOA'!E112</f>
        <v>0</v>
      </c>
      <c r="F112" s="594">
        <f>'STATE- GOA'!F112</f>
        <v>0</v>
      </c>
      <c r="G112" s="603">
        <f>'STATE- GOA'!G112</f>
        <v>0</v>
      </c>
      <c r="H112" s="603">
        <f>'STATE- GOA'!H112</f>
        <v>0</v>
      </c>
      <c r="I112" s="602">
        <f>'STATE- GOA'!I112</f>
        <v>0</v>
      </c>
      <c r="J112" s="594">
        <f>'STATE- GOA'!J112</f>
        <v>0</v>
      </c>
      <c r="K112" s="602">
        <f>'STATE- GOA'!K112</f>
        <v>0</v>
      </c>
      <c r="L112" s="594">
        <f>'STATE- GOA'!L112</f>
        <v>0</v>
      </c>
      <c r="M112" s="631">
        <f>'STATE- GOA'!O112</f>
        <v>0</v>
      </c>
      <c r="N112" s="602">
        <f>'STATE- GOA'!P112</f>
        <v>0</v>
      </c>
      <c r="O112" s="594">
        <f>'STATE- GOA'!Q112</f>
        <v>0</v>
      </c>
      <c r="P112" s="602">
        <f>'STATE- GOA'!R112</f>
        <v>0</v>
      </c>
      <c r="Q112" s="594">
        <f>'STATE- GOA'!S112</f>
        <v>0</v>
      </c>
      <c r="R112" s="602">
        <f>'STATE- GOA'!T112</f>
        <v>0</v>
      </c>
      <c r="S112" s="594">
        <f>'STATE- GOA'!U112</f>
        <v>0</v>
      </c>
      <c r="T112" s="602">
        <f>'STATE- GOA'!X112</f>
        <v>0</v>
      </c>
      <c r="U112" s="602">
        <f>'STATE- GOA'!Y112</f>
        <v>0</v>
      </c>
      <c r="V112" s="594">
        <f>'STATE- GOA'!Z112</f>
        <v>0</v>
      </c>
      <c r="W112" s="602">
        <f>'STATE- GOA'!AA112</f>
        <v>0</v>
      </c>
      <c r="X112" s="594">
        <f>'STATE- GOA'!AB112</f>
        <v>0</v>
      </c>
      <c r="Y112" s="613"/>
    </row>
    <row r="113" spans="1:25" ht="18">
      <c r="A113" s="594">
        <v>3.18</v>
      </c>
      <c r="B113" s="614" t="s">
        <v>162</v>
      </c>
      <c r="C113" s="602">
        <f>'STATE- GOA'!C113</f>
        <v>0</v>
      </c>
      <c r="D113" s="594">
        <f>'STATE- GOA'!D113</f>
        <v>0</v>
      </c>
      <c r="E113" s="602">
        <f>'STATE- GOA'!E113</f>
        <v>0</v>
      </c>
      <c r="F113" s="594">
        <f>'STATE- GOA'!F113</f>
        <v>0</v>
      </c>
      <c r="G113" s="603">
        <f>'STATE- GOA'!G113</f>
        <v>0</v>
      </c>
      <c r="H113" s="603">
        <f>'STATE- GOA'!H113</f>
        <v>0</v>
      </c>
      <c r="I113" s="602">
        <f>'STATE- GOA'!I113</f>
        <v>0</v>
      </c>
      <c r="J113" s="594">
        <f>'STATE- GOA'!J113</f>
        <v>0</v>
      </c>
      <c r="K113" s="602">
        <f>'STATE- GOA'!K113</f>
        <v>0</v>
      </c>
      <c r="L113" s="594">
        <f>'STATE- GOA'!L113</f>
        <v>0</v>
      </c>
      <c r="M113" s="631">
        <f>'STATE- GOA'!O113</f>
        <v>3</v>
      </c>
      <c r="N113" s="602">
        <f>'STATE- GOA'!P113</f>
        <v>0</v>
      </c>
      <c r="O113" s="594">
        <f>'STATE- GOA'!Q113</f>
        <v>0</v>
      </c>
      <c r="P113" s="602">
        <f>'STATE- GOA'!R113</f>
        <v>0</v>
      </c>
      <c r="Q113" s="594">
        <f>'STATE- GOA'!S113</f>
        <v>0</v>
      </c>
      <c r="R113" s="602">
        <f>'STATE- GOA'!T113</f>
        <v>0</v>
      </c>
      <c r="S113" s="594">
        <f>'STATE- GOA'!U113</f>
        <v>0</v>
      </c>
      <c r="T113" s="602">
        <f>'STATE- GOA'!X113</f>
        <v>3</v>
      </c>
      <c r="U113" s="602">
        <f>'STATE- GOA'!Y113</f>
        <v>0</v>
      </c>
      <c r="V113" s="594">
        <f>'STATE- GOA'!Z113</f>
        <v>0</v>
      </c>
      <c r="W113" s="602">
        <f>'STATE- GOA'!AA113</f>
        <v>0</v>
      </c>
      <c r="X113" s="594">
        <f>'STATE- GOA'!AB113</f>
        <v>0</v>
      </c>
      <c r="Y113" s="614"/>
    </row>
    <row r="114" spans="1:25" ht="18">
      <c r="A114" s="594">
        <f t="shared" ref="A114:A116" si="6">+A113+0.01</f>
        <v>3.19</v>
      </c>
      <c r="B114" s="614" t="s">
        <v>163</v>
      </c>
      <c r="C114" s="602">
        <f>'STATE- GOA'!C114</f>
        <v>0</v>
      </c>
      <c r="D114" s="594">
        <f>'STATE- GOA'!D114</f>
        <v>0</v>
      </c>
      <c r="E114" s="602">
        <f>'STATE- GOA'!E114</f>
        <v>0</v>
      </c>
      <c r="F114" s="594">
        <f>'STATE- GOA'!F114</f>
        <v>0</v>
      </c>
      <c r="G114" s="603">
        <f>'STATE- GOA'!G114</f>
        <v>0</v>
      </c>
      <c r="H114" s="603">
        <f>'STATE- GOA'!H114</f>
        <v>0</v>
      </c>
      <c r="I114" s="602">
        <f>'STATE- GOA'!I114</f>
        <v>0</v>
      </c>
      <c r="J114" s="594">
        <f>'STATE- GOA'!J114</f>
        <v>0</v>
      </c>
      <c r="K114" s="602">
        <f>'STATE- GOA'!K114</f>
        <v>0</v>
      </c>
      <c r="L114" s="594">
        <f>'STATE- GOA'!L114</f>
        <v>0</v>
      </c>
      <c r="M114" s="631">
        <f>'STATE- GOA'!O114</f>
        <v>3.5</v>
      </c>
      <c r="N114" s="602">
        <f>'STATE- GOA'!P114</f>
        <v>0</v>
      </c>
      <c r="O114" s="594">
        <f>'STATE- GOA'!Q114</f>
        <v>0</v>
      </c>
      <c r="P114" s="602">
        <f>'STATE- GOA'!R114</f>
        <v>0</v>
      </c>
      <c r="Q114" s="594">
        <f>'STATE- GOA'!S114</f>
        <v>0</v>
      </c>
      <c r="R114" s="602">
        <f>'STATE- GOA'!T114</f>
        <v>0</v>
      </c>
      <c r="S114" s="594">
        <f>'STATE- GOA'!U114</f>
        <v>0</v>
      </c>
      <c r="T114" s="602">
        <f>'STATE- GOA'!X114</f>
        <v>3.5</v>
      </c>
      <c r="U114" s="602">
        <f>'STATE- GOA'!Y114</f>
        <v>0</v>
      </c>
      <c r="V114" s="594">
        <f>'STATE- GOA'!Z114</f>
        <v>0</v>
      </c>
      <c r="W114" s="602">
        <f>'STATE- GOA'!AA114</f>
        <v>0</v>
      </c>
      <c r="X114" s="594">
        <f>'STATE- GOA'!AB114</f>
        <v>0</v>
      </c>
      <c r="Y114" s="614"/>
    </row>
    <row r="115" spans="1:25">
      <c r="A115" s="594">
        <f t="shared" si="6"/>
        <v>3.1999999999999997</v>
      </c>
      <c r="B115" s="614" t="s">
        <v>164</v>
      </c>
      <c r="C115" s="602">
        <f>'STATE- GOA'!C115</f>
        <v>0</v>
      </c>
      <c r="D115" s="594">
        <f>'STATE- GOA'!D115</f>
        <v>0</v>
      </c>
      <c r="E115" s="602">
        <f>'STATE- GOA'!E115</f>
        <v>0</v>
      </c>
      <c r="F115" s="594">
        <f>'STATE- GOA'!F115</f>
        <v>0</v>
      </c>
      <c r="G115" s="603">
        <f>'STATE- GOA'!G115</f>
        <v>0</v>
      </c>
      <c r="H115" s="603">
        <f>'STATE- GOA'!H115</f>
        <v>0</v>
      </c>
      <c r="I115" s="602">
        <f>'STATE- GOA'!I115</f>
        <v>0</v>
      </c>
      <c r="J115" s="594">
        <f>'STATE- GOA'!J115</f>
        <v>0</v>
      </c>
      <c r="K115" s="602">
        <f>'STATE- GOA'!K115</f>
        <v>0</v>
      </c>
      <c r="L115" s="594">
        <f>'STATE- GOA'!L115</f>
        <v>0</v>
      </c>
      <c r="M115" s="631">
        <f>'STATE- GOA'!O115</f>
        <v>0.75</v>
      </c>
      <c r="N115" s="602">
        <f>'STATE- GOA'!P115</f>
        <v>0</v>
      </c>
      <c r="O115" s="594">
        <f>'STATE- GOA'!Q115</f>
        <v>0</v>
      </c>
      <c r="P115" s="602">
        <f>'STATE- GOA'!R115</f>
        <v>0</v>
      </c>
      <c r="Q115" s="594">
        <f>'STATE- GOA'!S115</f>
        <v>0</v>
      </c>
      <c r="R115" s="602">
        <f>'STATE- GOA'!T115</f>
        <v>0</v>
      </c>
      <c r="S115" s="594">
        <f>'STATE- GOA'!U115</f>
        <v>0</v>
      </c>
      <c r="T115" s="602">
        <f>'STATE- GOA'!X115</f>
        <v>0.75</v>
      </c>
      <c r="U115" s="602">
        <f>'STATE- GOA'!Y115</f>
        <v>0</v>
      </c>
      <c r="V115" s="594">
        <f>'STATE- GOA'!Z115</f>
        <v>0</v>
      </c>
      <c r="W115" s="602">
        <f>'STATE- GOA'!AA115</f>
        <v>0</v>
      </c>
      <c r="X115" s="594">
        <f>'STATE- GOA'!AB115</f>
        <v>0</v>
      </c>
      <c r="Y115" s="614"/>
    </row>
    <row r="116" spans="1:25" ht="18">
      <c r="A116" s="594">
        <f t="shared" si="6"/>
        <v>3.2099999999999995</v>
      </c>
      <c r="B116" s="614" t="s">
        <v>155</v>
      </c>
      <c r="C116" s="602">
        <f>'STATE- GOA'!C116</f>
        <v>0</v>
      </c>
      <c r="D116" s="594">
        <f>'STATE- GOA'!D116</f>
        <v>0</v>
      </c>
      <c r="E116" s="602">
        <f>'STATE- GOA'!E116</f>
        <v>0</v>
      </c>
      <c r="F116" s="594">
        <f>'STATE- GOA'!F116</f>
        <v>0</v>
      </c>
      <c r="G116" s="603">
        <f>'STATE- GOA'!G116</f>
        <v>0</v>
      </c>
      <c r="H116" s="603">
        <f>'STATE- GOA'!H116</f>
        <v>0</v>
      </c>
      <c r="I116" s="602">
        <f>'STATE- GOA'!I116</f>
        <v>0</v>
      </c>
      <c r="J116" s="594">
        <f>'STATE- GOA'!J116</f>
        <v>0</v>
      </c>
      <c r="K116" s="602">
        <f>'STATE- GOA'!K116</f>
        <v>0</v>
      </c>
      <c r="L116" s="594">
        <f>'STATE- GOA'!L116</f>
        <v>0</v>
      </c>
      <c r="M116" s="631">
        <f>'STATE- GOA'!O116</f>
        <v>0</v>
      </c>
      <c r="N116" s="602">
        <f>'STATE- GOA'!P116</f>
        <v>0</v>
      </c>
      <c r="O116" s="594">
        <f>'STATE- GOA'!Q116</f>
        <v>0</v>
      </c>
      <c r="P116" s="602">
        <f>'STATE- GOA'!R116</f>
        <v>0</v>
      </c>
      <c r="Q116" s="594">
        <f>'STATE- GOA'!S116</f>
        <v>0</v>
      </c>
      <c r="R116" s="602">
        <f>'STATE- GOA'!T116</f>
        <v>0</v>
      </c>
      <c r="S116" s="594">
        <f>'STATE- GOA'!U116</f>
        <v>0</v>
      </c>
      <c r="T116" s="602">
        <f>'STATE- GOA'!X116</f>
        <v>0</v>
      </c>
      <c r="U116" s="602">
        <f>'STATE- GOA'!Y116</f>
        <v>0</v>
      </c>
      <c r="V116" s="594">
        <f>'STATE- GOA'!Z116</f>
        <v>0</v>
      </c>
      <c r="W116" s="602">
        <f>'STATE- GOA'!AA116</f>
        <v>0</v>
      </c>
      <c r="X116" s="594">
        <f>'STATE- GOA'!AB116</f>
        <v>0</v>
      </c>
      <c r="Y116" s="614"/>
    </row>
    <row r="117" spans="1:25">
      <c r="A117" s="594"/>
      <c r="B117" s="615" t="s">
        <v>235</v>
      </c>
      <c r="C117" s="602">
        <f>'STATE- GOA'!C117</f>
        <v>0</v>
      </c>
      <c r="D117" s="594">
        <f>'STATE- GOA'!D117</f>
        <v>0</v>
      </c>
      <c r="E117" s="602">
        <f>'STATE- GOA'!E117</f>
        <v>0</v>
      </c>
      <c r="F117" s="594">
        <f>'STATE- GOA'!F117</f>
        <v>0</v>
      </c>
      <c r="G117" s="603">
        <f>'STATE- GOA'!G117</f>
        <v>0</v>
      </c>
      <c r="H117" s="603">
        <f>'STATE- GOA'!H117</f>
        <v>0</v>
      </c>
      <c r="I117" s="602">
        <f>'STATE- GOA'!I117</f>
        <v>0</v>
      </c>
      <c r="J117" s="594">
        <f>'STATE- GOA'!J117</f>
        <v>0</v>
      </c>
      <c r="K117" s="602">
        <f>'STATE- GOA'!K117</f>
        <v>0</v>
      </c>
      <c r="L117" s="594">
        <f>'STATE- GOA'!L117</f>
        <v>0</v>
      </c>
      <c r="M117" s="631">
        <f>'STATE- GOA'!O117</f>
        <v>0</v>
      </c>
      <c r="N117" s="602">
        <f>'STATE- GOA'!P117</f>
        <v>0</v>
      </c>
      <c r="O117" s="594">
        <f>'STATE- GOA'!Q117</f>
        <v>0</v>
      </c>
      <c r="P117" s="602">
        <f>'STATE- GOA'!R117</f>
        <v>0</v>
      </c>
      <c r="Q117" s="594">
        <f>'STATE- GOA'!S117</f>
        <v>0</v>
      </c>
      <c r="R117" s="602">
        <f>'STATE- GOA'!T117</f>
        <v>0</v>
      </c>
      <c r="S117" s="594">
        <f>'STATE- GOA'!U117</f>
        <v>0</v>
      </c>
      <c r="T117" s="602">
        <f>'STATE- GOA'!X117</f>
        <v>0</v>
      </c>
      <c r="U117" s="602">
        <f>'STATE- GOA'!Y117</f>
        <v>0</v>
      </c>
      <c r="V117" s="594">
        <f>'STATE- GOA'!Z117</f>
        <v>0</v>
      </c>
      <c r="W117" s="602">
        <f>'STATE- GOA'!AA117</f>
        <v>0</v>
      </c>
      <c r="X117" s="594">
        <f>'STATE- GOA'!AB117</f>
        <v>0</v>
      </c>
      <c r="Y117" s="615"/>
    </row>
    <row r="118" spans="1:25">
      <c r="A118" s="594"/>
      <c r="B118" s="616" t="s">
        <v>231</v>
      </c>
      <c r="C118" s="602">
        <f>'STATE- GOA'!C118</f>
        <v>0</v>
      </c>
      <c r="D118" s="594">
        <f>'STATE- GOA'!D118</f>
        <v>0</v>
      </c>
      <c r="E118" s="602">
        <f>'STATE- GOA'!E118</f>
        <v>0</v>
      </c>
      <c r="F118" s="594">
        <f>'STATE- GOA'!F118</f>
        <v>0</v>
      </c>
      <c r="G118" s="603">
        <f>'STATE- GOA'!G118</f>
        <v>0</v>
      </c>
      <c r="H118" s="603">
        <f>'STATE- GOA'!H118</f>
        <v>0</v>
      </c>
      <c r="I118" s="602">
        <f>'STATE- GOA'!I118</f>
        <v>0</v>
      </c>
      <c r="J118" s="594">
        <f>'STATE- GOA'!J118</f>
        <v>0</v>
      </c>
      <c r="K118" s="602">
        <f>'STATE- GOA'!K118</f>
        <v>0</v>
      </c>
      <c r="L118" s="594">
        <f>'STATE- GOA'!L118</f>
        <v>0</v>
      </c>
      <c r="M118" s="631">
        <f>'STATE- GOA'!O118</f>
        <v>0</v>
      </c>
      <c r="N118" s="602">
        <f>'STATE- GOA'!P118</f>
        <v>0</v>
      </c>
      <c r="O118" s="594">
        <f>'STATE- GOA'!Q118</f>
        <v>0</v>
      </c>
      <c r="P118" s="602">
        <f>'STATE- GOA'!R118</f>
        <v>0</v>
      </c>
      <c r="Q118" s="594">
        <f>'STATE- GOA'!S118</f>
        <v>0</v>
      </c>
      <c r="R118" s="602">
        <f>'STATE- GOA'!T118</f>
        <v>0</v>
      </c>
      <c r="S118" s="594">
        <f>'STATE- GOA'!U118</f>
        <v>0</v>
      </c>
      <c r="T118" s="602">
        <f>'STATE- GOA'!X118</f>
        <v>0</v>
      </c>
      <c r="U118" s="602">
        <f>'STATE- GOA'!Y118</f>
        <v>0</v>
      </c>
      <c r="V118" s="594">
        <f>'STATE- GOA'!Z118</f>
        <v>0</v>
      </c>
      <c r="W118" s="602">
        <f>'STATE- GOA'!AA118</f>
        <v>0</v>
      </c>
      <c r="X118" s="594">
        <f>'STATE- GOA'!AB118</f>
        <v>0</v>
      </c>
      <c r="Y118" s="616"/>
    </row>
    <row r="119" spans="1:25" ht="18">
      <c r="A119" s="594">
        <v>3.22</v>
      </c>
      <c r="B119" s="610" t="s">
        <v>167</v>
      </c>
      <c r="C119" s="602">
        <f>'STATE- GOA'!C119</f>
        <v>0</v>
      </c>
      <c r="D119" s="594">
        <f>'STATE- GOA'!D119</f>
        <v>0</v>
      </c>
      <c r="E119" s="602">
        <f>'STATE- GOA'!E119</f>
        <v>0</v>
      </c>
      <c r="F119" s="594">
        <f>'STATE- GOA'!F119</f>
        <v>0</v>
      </c>
      <c r="G119" s="603">
        <f>'STATE- GOA'!G119</f>
        <v>0</v>
      </c>
      <c r="H119" s="603">
        <f>'STATE- GOA'!H119</f>
        <v>0</v>
      </c>
      <c r="I119" s="602">
        <f>'STATE- GOA'!I119</f>
        <v>0</v>
      </c>
      <c r="J119" s="594">
        <f>'STATE- GOA'!J119</f>
        <v>0</v>
      </c>
      <c r="K119" s="602">
        <f>'STATE- GOA'!K119</f>
        <v>0</v>
      </c>
      <c r="L119" s="594">
        <f>'STATE- GOA'!L119</f>
        <v>0</v>
      </c>
      <c r="M119" s="631">
        <f>'STATE- GOA'!O119</f>
        <v>18</v>
      </c>
      <c r="N119" s="602">
        <f>'STATE- GOA'!P119</f>
        <v>0</v>
      </c>
      <c r="O119" s="594">
        <f>'STATE- GOA'!Q119</f>
        <v>0</v>
      </c>
      <c r="P119" s="602">
        <f>'STATE- GOA'!R119</f>
        <v>0</v>
      </c>
      <c r="Q119" s="594">
        <f>'STATE- GOA'!S119</f>
        <v>0</v>
      </c>
      <c r="R119" s="602">
        <f>'STATE- GOA'!T119</f>
        <v>0</v>
      </c>
      <c r="S119" s="594">
        <f>'STATE- GOA'!U119</f>
        <v>0</v>
      </c>
      <c r="T119" s="602">
        <f>'STATE- GOA'!X119</f>
        <v>18</v>
      </c>
      <c r="U119" s="602">
        <f>'STATE- GOA'!Y119</f>
        <v>0</v>
      </c>
      <c r="V119" s="594">
        <f>'STATE- GOA'!Z119</f>
        <v>0</v>
      </c>
      <c r="W119" s="602">
        <f>'STATE- GOA'!AA119</f>
        <v>0</v>
      </c>
      <c r="X119" s="594">
        <f>'STATE- GOA'!AB119</f>
        <v>0</v>
      </c>
      <c r="Y119" s="609"/>
    </row>
    <row r="120" spans="1:25">
      <c r="A120" s="594">
        <f t="shared" ref="A120:A121" si="7">+A119+0.01</f>
        <v>3.23</v>
      </c>
      <c r="B120" s="610" t="s">
        <v>168</v>
      </c>
      <c r="C120" s="602">
        <f>'STATE- GOA'!C120</f>
        <v>0</v>
      </c>
      <c r="D120" s="594">
        <f>'STATE- GOA'!D120</f>
        <v>0</v>
      </c>
      <c r="E120" s="602">
        <f>'STATE- GOA'!E120</f>
        <v>0</v>
      </c>
      <c r="F120" s="594">
        <f>'STATE- GOA'!F120</f>
        <v>0</v>
      </c>
      <c r="G120" s="603">
        <f>'STATE- GOA'!G120</f>
        <v>0</v>
      </c>
      <c r="H120" s="603">
        <f>'STATE- GOA'!H120</f>
        <v>0</v>
      </c>
      <c r="I120" s="602">
        <f>'STATE- GOA'!I120</f>
        <v>0</v>
      </c>
      <c r="J120" s="594">
        <f>'STATE- GOA'!J120</f>
        <v>0</v>
      </c>
      <c r="K120" s="602">
        <f>'STATE- GOA'!K120</f>
        <v>0</v>
      </c>
      <c r="L120" s="594">
        <f>'STATE- GOA'!L120</f>
        <v>0</v>
      </c>
      <c r="M120" s="631">
        <f>'STATE- GOA'!O120</f>
        <v>1.2</v>
      </c>
      <c r="N120" s="602">
        <f>'STATE- GOA'!P120</f>
        <v>0</v>
      </c>
      <c r="O120" s="594">
        <f>'STATE- GOA'!Q120</f>
        <v>0</v>
      </c>
      <c r="P120" s="602">
        <f>'STATE- GOA'!R120</f>
        <v>0</v>
      </c>
      <c r="Q120" s="594">
        <f>'STATE- GOA'!S120</f>
        <v>0</v>
      </c>
      <c r="R120" s="602">
        <f>'STATE- GOA'!T120</f>
        <v>0</v>
      </c>
      <c r="S120" s="594">
        <f>'STATE- GOA'!U120</f>
        <v>0</v>
      </c>
      <c r="T120" s="602">
        <f>'STATE- GOA'!X120</f>
        <v>1.2</v>
      </c>
      <c r="U120" s="602">
        <f>'STATE- GOA'!Y120</f>
        <v>0</v>
      </c>
      <c r="V120" s="594">
        <f>'STATE- GOA'!Z120</f>
        <v>0</v>
      </c>
      <c r="W120" s="602">
        <f>'STATE- GOA'!AA120</f>
        <v>0</v>
      </c>
      <c r="X120" s="594">
        <f>'STATE- GOA'!AB120</f>
        <v>0</v>
      </c>
      <c r="Y120" s="609"/>
    </row>
    <row r="121" spans="1:25" ht="27">
      <c r="A121" s="594">
        <f t="shared" si="7"/>
        <v>3.2399999999999998</v>
      </c>
      <c r="B121" s="604" t="s">
        <v>261</v>
      </c>
      <c r="C121" s="602">
        <f>'STATE- GOA'!C121</f>
        <v>0</v>
      </c>
      <c r="D121" s="594">
        <f>'STATE- GOA'!D121</f>
        <v>0</v>
      </c>
      <c r="E121" s="602">
        <f>'STATE- GOA'!E121</f>
        <v>0</v>
      </c>
      <c r="F121" s="594">
        <f>'STATE- GOA'!F121</f>
        <v>0</v>
      </c>
      <c r="G121" s="603">
        <f>'STATE- GOA'!G121</f>
        <v>0</v>
      </c>
      <c r="H121" s="603">
        <f>'STATE- GOA'!H121</f>
        <v>0</v>
      </c>
      <c r="I121" s="602">
        <f>'STATE- GOA'!I121</f>
        <v>0</v>
      </c>
      <c r="J121" s="594">
        <f>'STATE- GOA'!J121</f>
        <v>0</v>
      </c>
      <c r="K121" s="602">
        <f>'STATE- GOA'!K121</f>
        <v>0</v>
      </c>
      <c r="L121" s="594">
        <f>'STATE- GOA'!L121</f>
        <v>0</v>
      </c>
      <c r="M121" s="631">
        <f>'STATE- GOA'!O121</f>
        <v>1</v>
      </c>
      <c r="N121" s="602">
        <f>'STATE- GOA'!P121</f>
        <v>0</v>
      </c>
      <c r="O121" s="594">
        <f>'STATE- GOA'!Q121</f>
        <v>0</v>
      </c>
      <c r="P121" s="602">
        <f>'STATE- GOA'!R121</f>
        <v>0</v>
      </c>
      <c r="Q121" s="594">
        <f>'STATE- GOA'!S121</f>
        <v>0</v>
      </c>
      <c r="R121" s="602">
        <f>'STATE- GOA'!T121</f>
        <v>0</v>
      </c>
      <c r="S121" s="594">
        <f>'STATE- GOA'!U121</f>
        <v>0</v>
      </c>
      <c r="T121" s="602">
        <f>'STATE- GOA'!X121</f>
        <v>1</v>
      </c>
      <c r="U121" s="602">
        <f>'STATE- GOA'!Y121</f>
        <v>0</v>
      </c>
      <c r="V121" s="594">
        <f>'STATE- GOA'!Z121</f>
        <v>0</v>
      </c>
      <c r="W121" s="602">
        <f>'STATE- GOA'!AA121</f>
        <v>0</v>
      </c>
      <c r="X121" s="594">
        <f>'STATE- GOA'!AB121</f>
        <v>0</v>
      </c>
      <c r="Y121" s="609"/>
    </row>
    <row r="122" spans="1:25">
      <c r="B122" s="610" t="s">
        <v>170</v>
      </c>
      <c r="C122" s="602">
        <f>'STATE- GOA'!C122</f>
        <v>0</v>
      </c>
      <c r="D122" s="594">
        <f>'STATE- GOA'!D122</f>
        <v>0</v>
      </c>
      <c r="E122" s="602">
        <f>'STATE- GOA'!E122</f>
        <v>0</v>
      </c>
      <c r="F122" s="594">
        <f>'STATE- GOA'!F122</f>
        <v>0</v>
      </c>
      <c r="G122" s="603">
        <f>'STATE- GOA'!G122</f>
        <v>0</v>
      </c>
      <c r="H122" s="603">
        <f>'STATE- GOA'!H122</f>
        <v>0</v>
      </c>
      <c r="I122" s="602">
        <f>'STATE- GOA'!I122</f>
        <v>0</v>
      </c>
      <c r="J122" s="594">
        <f>'STATE- GOA'!J122</f>
        <v>0</v>
      </c>
      <c r="K122" s="602">
        <f>'STATE- GOA'!K122</f>
        <v>0</v>
      </c>
      <c r="L122" s="594">
        <f>'STATE- GOA'!L122</f>
        <v>0</v>
      </c>
      <c r="M122" s="631">
        <f>'STATE- GOA'!O122</f>
        <v>0</v>
      </c>
      <c r="N122" s="602">
        <f>'STATE- GOA'!P122</f>
        <v>0</v>
      </c>
      <c r="O122" s="594">
        <f>'STATE- GOA'!Q122</f>
        <v>0</v>
      </c>
      <c r="P122" s="602">
        <f>'STATE- GOA'!R122</f>
        <v>0</v>
      </c>
      <c r="Q122" s="594">
        <f>'STATE- GOA'!S122</f>
        <v>0</v>
      </c>
      <c r="R122" s="602">
        <f>'STATE- GOA'!T122</f>
        <v>0</v>
      </c>
      <c r="S122" s="594">
        <f>'STATE- GOA'!U122</f>
        <v>0</v>
      </c>
      <c r="T122" s="602">
        <f>'STATE- GOA'!X122</f>
        <v>0</v>
      </c>
      <c r="U122" s="602">
        <f>'STATE- GOA'!Y122</f>
        <v>0</v>
      </c>
      <c r="V122" s="594">
        <f>'STATE- GOA'!Z122</f>
        <v>0</v>
      </c>
      <c r="W122" s="602">
        <f>'STATE- GOA'!AA122</f>
        <v>0</v>
      </c>
      <c r="X122" s="594">
        <f>'STATE- GOA'!AB122</f>
        <v>0</v>
      </c>
      <c r="Y122" s="609"/>
    </row>
    <row r="123" spans="1:25">
      <c r="A123" s="594" t="s">
        <v>19</v>
      </c>
      <c r="B123" s="617" t="s">
        <v>211</v>
      </c>
      <c r="C123" s="602">
        <f>'STATE- GOA'!C123</f>
        <v>0</v>
      </c>
      <c r="D123" s="594">
        <f>'STATE- GOA'!D123</f>
        <v>0</v>
      </c>
      <c r="E123" s="602">
        <f>'STATE- GOA'!E123</f>
        <v>0</v>
      </c>
      <c r="F123" s="594">
        <f>'STATE- GOA'!F123</f>
        <v>0</v>
      </c>
      <c r="G123" s="603">
        <f>'STATE- GOA'!G123</f>
        <v>0</v>
      </c>
      <c r="H123" s="603">
        <f>'STATE- GOA'!H123</f>
        <v>0</v>
      </c>
      <c r="I123" s="602">
        <f>'STATE- GOA'!I123</f>
        <v>0</v>
      </c>
      <c r="J123" s="594">
        <f>'STATE- GOA'!J123</f>
        <v>0</v>
      </c>
      <c r="K123" s="602">
        <f>'STATE- GOA'!K123</f>
        <v>0</v>
      </c>
      <c r="L123" s="594">
        <f>'STATE- GOA'!L123</f>
        <v>0</v>
      </c>
      <c r="M123" s="631">
        <f>'STATE- GOA'!O123</f>
        <v>3</v>
      </c>
      <c r="N123" s="602">
        <f>'STATE- GOA'!P123</f>
        <v>0</v>
      </c>
      <c r="O123" s="594">
        <f>'STATE- GOA'!Q123</f>
        <v>0</v>
      </c>
      <c r="P123" s="602">
        <f>'STATE- GOA'!R123</f>
        <v>0</v>
      </c>
      <c r="Q123" s="594">
        <f>'STATE- GOA'!S123</f>
        <v>0</v>
      </c>
      <c r="R123" s="602">
        <f>'STATE- GOA'!T123</f>
        <v>0</v>
      </c>
      <c r="S123" s="594">
        <f>'STATE- GOA'!U123</f>
        <v>0</v>
      </c>
      <c r="T123" s="602">
        <f>'STATE- GOA'!X123</f>
        <v>3</v>
      </c>
      <c r="U123" s="602">
        <f>'STATE- GOA'!Y123</f>
        <v>0</v>
      </c>
      <c r="V123" s="594">
        <f>'STATE- GOA'!Z123</f>
        <v>0</v>
      </c>
      <c r="W123" s="602">
        <f>'STATE- GOA'!AA123</f>
        <v>0</v>
      </c>
      <c r="X123" s="594">
        <f>'STATE- GOA'!AB123</f>
        <v>0</v>
      </c>
      <c r="Y123" s="617"/>
    </row>
    <row r="124" spans="1:25" ht="18">
      <c r="A124" s="594" t="s">
        <v>20</v>
      </c>
      <c r="B124" s="617" t="s">
        <v>225</v>
      </c>
      <c r="C124" s="602">
        <f>'STATE- GOA'!C124</f>
        <v>0</v>
      </c>
      <c r="D124" s="594">
        <f>'STATE- GOA'!D124</f>
        <v>0</v>
      </c>
      <c r="E124" s="602">
        <f>'STATE- GOA'!E124</f>
        <v>0</v>
      </c>
      <c r="F124" s="594">
        <f>'STATE- GOA'!F124</f>
        <v>0</v>
      </c>
      <c r="G124" s="603">
        <f>'STATE- GOA'!G124</f>
        <v>0</v>
      </c>
      <c r="H124" s="603">
        <f>'STATE- GOA'!H124</f>
        <v>0</v>
      </c>
      <c r="I124" s="602">
        <f>'STATE- GOA'!I124</f>
        <v>0</v>
      </c>
      <c r="J124" s="594">
        <f>'STATE- GOA'!J124</f>
        <v>0</v>
      </c>
      <c r="K124" s="602">
        <f>'STATE- GOA'!K124</f>
        <v>0</v>
      </c>
      <c r="L124" s="594">
        <f>'STATE- GOA'!L124</f>
        <v>0</v>
      </c>
      <c r="M124" s="631">
        <f>'STATE- GOA'!O124</f>
        <v>3</v>
      </c>
      <c r="N124" s="602">
        <f>'STATE- GOA'!P124</f>
        <v>0</v>
      </c>
      <c r="O124" s="594">
        <f>'STATE- GOA'!Q124</f>
        <v>0</v>
      </c>
      <c r="P124" s="602">
        <f>'STATE- GOA'!R124</f>
        <v>0</v>
      </c>
      <c r="Q124" s="594">
        <f>'STATE- GOA'!S124</f>
        <v>0</v>
      </c>
      <c r="R124" s="602">
        <f>'STATE- GOA'!T124</f>
        <v>0</v>
      </c>
      <c r="S124" s="594">
        <f>'STATE- GOA'!U124</f>
        <v>0</v>
      </c>
      <c r="T124" s="602">
        <f>'STATE- GOA'!X124</f>
        <v>3</v>
      </c>
      <c r="U124" s="602">
        <f>'STATE- GOA'!Y124</f>
        <v>0</v>
      </c>
      <c r="V124" s="594">
        <f>'STATE- GOA'!Z124</f>
        <v>0</v>
      </c>
      <c r="W124" s="602">
        <f>'STATE- GOA'!AA124</f>
        <v>0</v>
      </c>
      <c r="X124" s="594">
        <f>'STATE- GOA'!AB124</f>
        <v>0</v>
      </c>
      <c r="Y124" s="604"/>
    </row>
    <row r="125" spans="1:25" ht="27">
      <c r="A125" s="594" t="s">
        <v>21</v>
      </c>
      <c r="B125" s="617" t="s">
        <v>226</v>
      </c>
      <c r="C125" s="602">
        <f>'STATE- GOA'!C125</f>
        <v>0</v>
      </c>
      <c r="D125" s="594">
        <f>'STATE- GOA'!D125</f>
        <v>0</v>
      </c>
      <c r="E125" s="602">
        <f>'STATE- GOA'!E125</f>
        <v>0</v>
      </c>
      <c r="F125" s="594">
        <f>'STATE- GOA'!F125</f>
        <v>0</v>
      </c>
      <c r="G125" s="603">
        <f>'STATE- GOA'!G125</f>
        <v>0</v>
      </c>
      <c r="H125" s="603">
        <f>'STATE- GOA'!H125</f>
        <v>0</v>
      </c>
      <c r="I125" s="602">
        <f>'STATE- GOA'!I125</f>
        <v>0</v>
      </c>
      <c r="J125" s="594">
        <f>'STATE- GOA'!J125</f>
        <v>0</v>
      </c>
      <c r="K125" s="602">
        <f>'STATE- GOA'!K125</f>
        <v>0</v>
      </c>
      <c r="L125" s="594">
        <f>'STATE- GOA'!L125</f>
        <v>0</v>
      </c>
      <c r="M125" s="631">
        <f>'STATE- GOA'!O125</f>
        <v>9.6000000000000014</v>
      </c>
      <c r="N125" s="602">
        <f>'STATE- GOA'!P125</f>
        <v>0</v>
      </c>
      <c r="O125" s="594">
        <f>'STATE- GOA'!Q125</f>
        <v>0</v>
      </c>
      <c r="P125" s="602">
        <f>'STATE- GOA'!R125</f>
        <v>0</v>
      </c>
      <c r="Q125" s="594">
        <f>'STATE- GOA'!S125</f>
        <v>0</v>
      </c>
      <c r="R125" s="602">
        <f>'STATE- GOA'!T125</f>
        <v>0</v>
      </c>
      <c r="S125" s="594">
        <f>'STATE- GOA'!U125</f>
        <v>0</v>
      </c>
      <c r="T125" s="602">
        <f>'STATE- GOA'!X125</f>
        <v>9.6000000000000014</v>
      </c>
      <c r="U125" s="602">
        <f>'STATE- GOA'!Y125</f>
        <v>0</v>
      </c>
      <c r="V125" s="594">
        <f>'STATE- GOA'!Z125</f>
        <v>0</v>
      </c>
      <c r="W125" s="602">
        <f>'STATE- GOA'!AA125</f>
        <v>0</v>
      </c>
      <c r="X125" s="594">
        <f>'STATE- GOA'!AB125</f>
        <v>0</v>
      </c>
      <c r="Y125" s="604"/>
    </row>
    <row r="126" spans="1:25" ht="36">
      <c r="A126" s="594" t="s">
        <v>173</v>
      </c>
      <c r="B126" s="617" t="s">
        <v>227</v>
      </c>
      <c r="C126" s="602">
        <f>'STATE- GOA'!C126</f>
        <v>0</v>
      </c>
      <c r="D126" s="594">
        <f>'STATE- GOA'!D126</f>
        <v>0</v>
      </c>
      <c r="E126" s="602">
        <f>'STATE- GOA'!E126</f>
        <v>0</v>
      </c>
      <c r="F126" s="594">
        <f>'STATE- GOA'!F126</f>
        <v>0</v>
      </c>
      <c r="G126" s="603">
        <f>'STATE- GOA'!G126</f>
        <v>0</v>
      </c>
      <c r="H126" s="603">
        <f>'STATE- GOA'!H126</f>
        <v>0</v>
      </c>
      <c r="I126" s="602">
        <f>'STATE- GOA'!I126</f>
        <v>0</v>
      </c>
      <c r="J126" s="594">
        <f>'STATE- GOA'!J126</f>
        <v>0</v>
      </c>
      <c r="K126" s="602">
        <f>'STATE- GOA'!K126</f>
        <v>0</v>
      </c>
      <c r="L126" s="594">
        <f>'STATE- GOA'!L126</f>
        <v>0</v>
      </c>
      <c r="M126" s="631">
        <f>'STATE- GOA'!O126</f>
        <v>2.88</v>
      </c>
      <c r="N126" s="602">
        <f>'STATE- GOA'!P126</f>
        <v>0</v>
      </c>
      <c r="O126" s="594">
        <f>'STATE- GOA'!Q126</f>
        <v>0</v>
      </c>
      <c r="P126" s="602">
        <f>'STATE- GOA'!R126</f>
        <v>0</v>
      </c>
      <c r="Q126" s="594">
        <f>'STATE- GOA'!S126</f>
        <v>0</v>
      </c>
      <c r="R126" s="602">
        <f>'STATE- GOA'!T126</f>
        <v>0</v>
      </c>
      <c r="S126" s="594">
        <f>'STATE- GOA'!U126</f>
        <v>0</v>
      </c>
      <c r="T126" s="602">
        <f>'STATE- GOA'!X126</f>
        <v>2.88</v>
      </c>
      <c r="U126" s="602">
        <f>'STATE- GOA'!Y126</f>
        <v>0</v>
      </c>
      <c r="V126" s="594">
        <f>'STATE- GOA'!Z126</f>
        <v>0</v>
      </c>
      <c r="W126" s="602">
        <f>'STATE- GOA'!AA126</f>
        <v>0</v>
      </c>
      <c r="X126" s="594">
        <f>'STATE- GOA'!AB126</f>
        <v>0</v>
      </c>
      <c r="Y126" s="604"/>
    </row>
    <row r="127" spans="1:25" ht="18">
      <c r="A127" s="594" t="s">
        <v>175</v>
      </c>
      <c r="B127" s="617" t="s">
        <v>212</v>
      </c>
      <c r="C127" s="602">
        <f>'STATE- GOA'!C127</f>
        <v>0</v>
      </c>
      <c r="D127" s="594">
        <f>'STATE- GOA'!D127</f>
        <v>0</v>
      </c>
      <c r="E127" s="602">
        <f>'STATE- GOA'!E127</f>
        <v>0</v>
      </c>
      <c r="F127" s="594">
        <f>'STATE- GOA'!F127</f>
        <v>0</v>
      </c>
      <c r="G127" s="603">
        <f>'STATE- GOA'!G127</f>
        <v>0</v>
      </c>
      <c r="H127" s="603">
        <f>'STATE- GOA'!H127</f>
        <v>0</v>
      </c>
      <c r="I127" s="602">
        <f>'STATE- GOA'!I127</f>
        <v>0</v>
      </c>
      <c r="J127" s="594">
        <f>'STATE- GOA'!J127</f>
        <v>0</v>
      </c>
      <c r="K127" s="602">
        <f>'STATE- GOA'!K127</f>
        <v>0</v>
      </c>
      <c r="L127" s="594">
        <f>'STATE- GOA'!L127</f>
        <v>0</v>
      </c>
      <c r="M127" s="631">
        <f>'STATE- GOA'!O127</f>
        <v>1.5</v>
      </c>
      <c r="N127" s="602">
        <f>'STATE- GOA'!P127</f>
        <v>0</v>
      </c>
      <c r="O127" s="594">
        <f>'STATE- GOA'!Q127</f>
        <v>0</v>
      </c>
      <c r="P127" s="602">
        <f>'STATE- GOA'!R127</f>
        <v>0</v>
      </c>
      <c r="Q127" s="594">
        <f>'STATE- GOA'!S127</f>
        <v>0</v>
      </c>
      <c r="R127" s="602">
        <f>'STATE- GOA'!T127</f>
        <v>0</v>
      </c>
      <c r="S127" s="594">
        <f>'STATE- GOA'!U127</f>
        <v>0</v>
      </c>
      <c r="T127" s="602">
        <f>'STATE- GOA'!X127</f>
        <v>1.5</v>
      </c>
      <c r="U127" s="602">
        <f>'STATE- GOA'!Y127</f>
        <v>0</v>
      </c>
      <c r="V127" s="594">
        <f>'STATE- GOA'!Z127</f>
        <v>0</v>
      </c>
      <c r="W127" s="602">
        <f>'STATE- GOA'!AA127</f>
        <v>0</v>
      </c>
      <c r="X127" s="594">
        <f>'STATE- GOA'!AB127</f>
        <v>0</v>
      </c>
      <c r="Y127" s="604"/>
    </row>
    <row r="128" spans="1:25" ht="18">
      <c r="A128" s="594" t="s">
        <v>177</v>
      </c>
      <c r="B128" s="617" t="s">
        <v>176</v>
      </c>
      <c r="C128" s="602">
        <f>'STATE- GOA'!C128</f>
        <v>0</v>
      </c>
      <c r="D128" s="594">
        <f>'STATE- GOA'!D128</f>
        <v>0</v>
      </c>
      <c r="E128" s="602">
        <f>'STATE- GOA'!E128</f>
        <v>0</v>
      </c>
      <c r="F128" s="594">
        <f>'STATE- GOA'!F128</f>
        <v>0</v>
      </c>
      <c r="G128" s="603">
        <f>'STATE- GOA'!G128</f>
        <v>0</v>
      </c>
      <c r="H128" s="603">
        <f>'STATE- GOA'!H128</f>
        <v>0</v>
      </c>
      <c r="I128" s="602">
        <f>'STATE- GOA'!I128</f>
        <v>0</v>
      </c>
      <c r="J128" s="594">
        <f>'STATE- GOA'!J128</f>
        <v>0</v>
      </c>
      <c r="K128" s="602">
        <f>'STATE- GOA'!K128</f>
        <v>0</v>
      </c>
      <c r="L128" s="594">
        <f>'STATE- GOA'!L128</f>
        <v>0</v>
      </c>
      <c r="M128" s="631">
        <f>'STATE- GOA'!O128</f>
        <v>1.2000000000000002</v>
      </c>
      <c r="N128" s="602">
        <f>'STATE- GOA'!P128</f>
        <v>0</v>
      </c>
      <c r="O128" s="594">
        <f>'STATE- GOA'!Q128</f>
        <v>0</v>
      </c>
      <c r="P128" s="602">
        <f>'STATE- GOA'!R128</f>
        <v>0</v>
      </c>
      <c r="Q128" s="594">
        <f>'STATE- GOA'!S128</f>
        <v>0</v>
      </c>
      <c r="R128" s="602">
        <f>'STATE- GOA'!T128</f>
        <v>0</v>
      </c>
      <c r="S128" s="594">
        <f>'STATE- GOA'!U128</f>
        <v>0</v>
      </c>
      <c r="T128" s="602">
        <f>'STATE- GOA'!X128</f>
        <v>1.2000000000000002</v>
      </c>
      <c r="U128" s="602">
        <f>'STATE- GOA'!Y128</f>
        <v>0</v>
      </c>
      <c r="V128" s="594">
        <f>'STATE- GOA'!Z128</f>
        <v>0</v>
      </c>
      <c r="W128" s="602">
        <f>'STATE- GOA'!AA128</f>
        <v>0</v>
      </c>
      <c r="X128" s="594">
        <f>'STATE- GOA'!AB128</f>
        <v>0</v>
      </c>
      <c r="Y128" s="604"/>
    </row>
    <row r="129" spans="1:25" ht="27">
      <c r="A129" s="594">
        <v>3.25</v>
      </c>
      <c r="B129" s="617" t="s">
        <v>213</v>
      </c>
      <c r="C129" s="602">
        <f>'STATE- GOA'!C129</f>
        <v>0</v>
      </c>
      <c r="D129" s="594">
        <f>'STATE- GOA'!D129</f>
        <v>0</v>
      </c>
      <c r="E129" s="602">
        <f>'STATE- GOA'!E129</f>
        <v>0</v>
      </c>
      <c r="F129" s="594">
        <f>'STATE- GOA'!F129</f>
        <v>0</v>
      </c>
      <c r="G129" s="603">
        <f>'STATE- GOA'!G129</f>
        <v>0</v>
      </c>
      <c r="H129" s="603">
        <f>'STATE- GOA'!H129</f>
        <v>0</v>
      </c>
      <c r="I129" s="602">
        <f>'STATE- GOA'!I129</f>
        <v>0</v>
      </c>
      <c r="J129" s="594">
        <f>'STATE- GOA'!J129</f>
        <v>0</v>
      </c>
      <c r="K129" s="602">
        <f>'STATE- GOA'!K129</f>
        <v>0</v>
      </c>
      <c r="L129" s="594">
        <f>'STATE- GOA'!L129</f>
        <v>0</v>
      </c>
      <c r="M129" s="631">
        <f>'STATE- GOA'!O129</f>
        <v>1.2000000000000002</v>
      </c>
      <c r="N129" s="602">
        <f>'STATE- GOA'!P129</f>
        <v>0</v>
      </c>
      <c r="O129" s="594">
        <f>'STATE- GOA'!Q129</f>
        <v>0</v>
      </c>
      <c r="P129" s="602">
        <f>'STATE- GOA'!R129</f>
        <v>0</v>
      </c>
      <c r="Q129" s="594">
        <f>'STATE- GOA'!S129</f>
        <v>0</v>
      </c>
      <c r="R129" s="602">
        <f>'STATE- GOA'!T129</f>
        <v>0</v>
      </c>
      <c r="S129" s="594">
        <f>'STATE- GOA'!U129</f>
        <v>0</v>
      </c>
      <c r="T129" s="602">
        <f>'STATE- GOA'!X129</f>
        <v>1.2000000000000002</v>
      </c>
      <c r="U129" s="602">
        <f>'STATE- GOA'!Y129</f>
        <v>0</v>
      </c>
      <c r="V129" s="594">
        <f>'STATE- GOA'!Z129</f>
        <v>0</v>
      </c>
      <c r="W129" s="602">
        <f>'STATE- GOA'!AA129</f>
        <v>0</v>
      </c>
      <c r="X129" s="594">
        <f>'STATE- GOA'!AB129</f>
        <v>0</v>
      </c>
      <c r="Y129" s="604"/>
    </row>
    <row r="130" spans="1:25" ht="27">
      <c r="A130" s="594">
        <f t="shared" ref="A130:A138" si="8">+A129+0.01</f>
        <v>3.26</v>
      </c>
      <c r="B130" s="617" t="s">
        <v>228</v>
      </c>
      <c r="C130" s="602">
        <f>'STATE- GOA'!C130</f>
        <v>0</v>
      </c>
      <c r="D130" s="594">
        <f>'STATE- GOA'!D130</f>
        <v>0</v>
      </c>
      <c r="E130" s="602">
        <f>'STATE- GOA'!E130</f>
        <v>0</v>
      </c>
      <c r="F130" s="594">
        <f>'STATE- GOA'!F130</f>
        <v>0</v>
      </c>
      <c r="G130" s="603">
        <f>'STATE- GOA'!G130</f>
        <v>0</v>
      </c>
      <c r="H130" s="603">
        <f>'STATE- GOA'!H130</f>
        <v>0</v>
      </c>
      <c r="I130" s="602">
        <f>'STATE- GOA'!I130</f>
        <v>0</v>
      </c>
      <c r="J130" s="594">
        <f>'STATE- GOA'!J130</f>
        <v>0</v>
      </c>
      <c r="K130" s="602">
        <f>'STATE- GOA'!K130</f>
        <v>0</v>
      </c>
      <c r="L130" s="594">
        <f>'STATE- GOA'!L130</f>
        <v>0</v>
      </c>
      <c r="M130" s="631">
        <f>'STATE- GOA'!O130</f>
        <v>1.7999999999999998</v>
      </c>
      <c r="N130" s="602">
        <f>'STATE- GOA'!P130</f>
        <v>0</v>
      </c>
      <c r="O130" s="594">
        <f>'STATE- GOA'!Q130</f>
        <v>0</v>
      </c>
      <c r="P130" s="602">
        <f>'STATE- GOA'!R130</f>
        <v>0</v>
      </c>
      <c r="Q130" s="594">
        <f>'STATE- GOA'!S130</f>
        <v>0</v>
      </c>
      <c r="R130" s="602">
        <f>'STATE- GOA'!T130</f>
        <v>0</v>
      </c>
      <c r="S130" s="594">
        <f>'STATE- GOA'!U130</f>
        <v>0</v>
      </c>
      <c r="T130" s="602">
        <f>'STATE- GOA'!X130</f>
        <v>1.7999999999999998</v>
      </c>
      <c r="U130" s="602">
        <f>'STATE- GOA'!Y130</f>
        <v>0</v>
      </c>
      <c r="V130" s="594">
        <f>'STATE- GOA'!Z130</f>
        <v>0</v>
      </c>
      <c r="W130" s="602">
        <f>'STATE- GOA'!AA130</f>
        <v>0</v>
      </c>
      <c r="X130" s="594">
        <f>'STATE- GOA'!AB130</f>
        <v>0</v>
      </c>
      <c r="Y130" s="604"/>
    </row>
    <row r="131" spans="1:25" ht="18">
      <c r="A131" s="594">
        <f t="shared" si="8"/>
        <v>3.2699999999999996</v>
      </c>
      <c r="B131" s="609" t="s">
        <v>246</v>
      </c>
      <c r="C131" s="602">
        <f>'STATE- GOA'!C131</f>
        <v>0</v>
      </c>
      <c r="D131" s="594">
        <f>'STATE- GOA'!D131</f>
        <v>0</v>
      </c>
      <c r="E131" s="602">
        <f>'STATE- GOA'!E131</f>
        <v>0</v>
      </c>
      <c r="F131" s="594">
        <f>'STATE- GOA'!F131</f>
        <v>0</v>
      </c>
      <c r="G131" s="603">
        <f>'STATE- GOA'!G131</f>
        <v>0</v>
      </c>
      <c r="H131" s="603">
        <f>'STATE- GOA'!H131</f>
        <v>0</v>
      </c>
      <c r="I131" s="602">
        <f>'STATE- GOA'!I131</f>
        <v>0</v>
      </c>
      <c r="J131" s="594">
        <f>'STATE- GOA'!J131</f>
        <v>0</v>
      </c>
      <c r="K131" s="602">
        <f>'STATE- GOA'!K131</f>
        <v>0</v>
      </c>
      <c r="L131" s="594">
        <f>'STATE- GOA'!L131</f>
        <v>0</v>
      </c>
      <c r="M131" s="631">
        <f>'STATE- GOA'!O131</f>
        <v>1</v>
      </c>
      <c r="N131" s="602">
        <f>'STATE- GOA'!P131</f>
        <v>0</v>
      </c>
      <c r="O131" s="594">
        <f>'STATE- GOA'!Q131</f>
        <v>0</v>
      </c>
      <c r="P131" s="602">
        <f>'STATE- GOA'!R131</f>
        <v>0</v>
      </c>
      <c r="Q131" s="594">
        <f>'STATE- GOA'!S131</f>
        <v>0</v>
      </c>
      <c r="R131" s="602">
        <f>'STATE- GOA'!T131</f>
        <v>0</v>
      </c>
      <c r="S131" s="594">
        <f>'STATE- GOA'!U131</f>
        <v>0</v>
      </c>
      <c r="T131" s="602">
        <f>'STATE- GOA'!X131</f>
        <v>1</v>
      </c>
      <c r="U131" s="602">
        <f>'STATE- GOA'!Y131</f>
        <v>0</v>
      </c>
      <c r="V131" s="594">
        <f>'STATE- GOA'!Z131</f>
        <v>0</v>
      </c>
      <c r="W131" s="602">
        <f>'STATE- GOA'!AA131</f>
        <v>0</v>
      </c>
      <c r="X131" s="594">
        <f>'STATE- GOA'!AB131</f>
        <v>0</v>
      </c>
      <c r="Y131" s="604"/>
    </row>
    <row r="132" spans="1:25" ht="18">
      <c r="A132" s="594">
        <f t="shared" si="8"/>
        <v>3.2799999999999994</v>
      </c>
      <c r="B132" s="609" t="s">
        <v>247</v>
      </c>
      <c r="C132" s="602">
        <f>'STATE- GOA'!C132</f>
        <v>0</v>
      </c>
      <c r="D132" s="594">
        <f>'STATE- GOA'!D132</f>
        <v>0</v>
      </c>
      <c r="E132" s="602">
        <f>'STATE- GOA'!E132</f>
        <v>0</v>
      </c>
      <c r="F132" s="594">
        <f>'STATE- GOA'!F132</f>
        <v>0</v>
      </c>
      <c r="G132" s="603">
        <f>'STATE- GOA'!G132</f>
        <v>0</v>
      </c>
      <c r="H132" s="603">
        <f>'STATE- GOA'!H132</f>
        <v>0</v>
      </c>
      <c r="I132" s="602">
        <f>'STATE- GOA'!I132</f>
        <v>0</v>
      </c>
      <c r="J132" s="594">
        <f>'STATE- GOA'!J132</f>
        <v>0</v>
      </c>
      <c r="K132" s="602">
        <f>'STATE- GOA'!K132</f>
        <v>0</v>
      </c>
      <c r="L132" s="594">
        <f>'STATE- GOA'!L132</f>
        <v>0</v>
      </c>
      <c r="M132" s="631">
        <f>'STATE- GOA'!O132</f>
        <v>1</v>
      </c>
      <c r="N132" s="602">
        <f>'STATE- GOA'!P132</f>
        <v>0</v>
      </c>
      <c r="O132" s="594">
        <f>'STATE- GOA'!Q132</f>
        <v>0</v>
      </c>
      <c r="P132" s="602">
        <f>'STATE- GOA'!R132</f>
        <v>0</v>
      </c>
      <c r="Q132" s="594">
        <f>'STATE- GOA'!S132</f>
        <v>0</v>
      </c>
      <c r="R132" s="602">
        <f>'STATE- GOA'!T132</f>
        <v>0</v>
      </c>
      <c r="S132" s="594">
        <f>'STATE- GOA'!U132</f>
        <v>0</v>
      </c>
      <c r="T132" s="602">
        <f>'STATE- GOA'!X132</f>
        <v>1</v>
      </c>
      <c r="U132" s="602">
        <f>'STATE- GOA'!Y132</f>
        <v>0</v>
      </c>
      <c r="V132" s="594">
        <f>'STATE- GOA'!Z132</f>
        <v>0</v>
      </c>
      <c r="W132" s="602">
        <f>'STATE- GOA'!AA132</f>
        <v>0</v>
      </c>
      <c r="X132" s="594">
        <f>'STATE- GOA'!AB132</f>
        <v>0</v>
      </c>
      <c r="Y132" s="604"/>
    </row>
    <row r="133" spans="1:25" ht="18">
      <c r="A133" s="594">
        <f t="shared" si="8"/>
        <v>3.2899999999999991</v>
      </c>
      <c r="B133" s="609" t="s">
        <v>198</v>
      </c>
      <c r="C133" s="602">
        <f>'STATE- GOA'!C133</f>
        <v>0</v>
      </c>
      <c r="D133" s="594">
        <f>'STATE- GOA'!D133</f>
        <v>0</v>
      </c>
      <c r="E133" s="602">
        <f>'STATE- GOA'!E133</f>
        <v>0</v>
      </c>
      <c r="F133" s="594">
        <f>'STATE- GOA'!F133</f>
        <v>0</v>
      </c>
      <c r="G133" s="603">
        <f>'STATE- GOA'!G133</f>
        <v>0</v>
      </c>
      <c r="H133" s="603">
        <f>'STATE- GOA'!H133</f>
        <v>0</v>
      </c>
      <c r="I133" s="602">
        <f>'STATE- GOA'!I133</f>
        <v>0</v>
      </c>
      <c r="J133" s="594">
        <f>'STATE- GOA'!J133</f>
        <v>0</v>
      </c>
      <c r="K133" s="602">
        <f>'STATE- GOA'!K133</f>
        <v>0</v>
      </c>
      <c r="L133" s="594">
        <f>'STATE- GOA'!L133</f>
        <v>0</v>
      </c>
      <c r="M133" s="631">
        <f>'STATE- GOA'!O133</f>
        <v>1.25</v>
      </c>
      <c r="N133" s="602">
        <f>'STATE- GOA'!P133</f>
        <v>0</v>
      </c>
      <c r="O133" s="594">
        <f>'STATE- GOA'!Q133</f>
        <v>0</v>
      </c>
      <c r="P133" s="602">
        <f>'STATE- GOA'!R133</f>
        <v>0</v>
      </c>
      <c r="Q133" s="594">
        <f>'STATE- GOA'!S133</f>
        <v>0</v>
      </c>
      <c r="R133" s="602">
        <f>'STATE- GOA'!T133</f>
        <v>0</v>
      </c>
      <c r="S133" s="594">
        <f>'STATE- GOA'!U133</f>
        <v>0</v>
      </c>
      <c r="T133" s="602">
        <f>'STATE- GOA'!X133</f>
        <v>1.25</v>
      </c>
      <c r="U133" s="602">
        <f>'STATE- GOA'!Y133</f>
        <v>0</v>
      </c>
      <c r="V133" s="594">
        <f>'STATE- GOA'!Z133</f>
        <v>0</v>
      </c>
      <c r="W133" s="602">
        <f>'STATE- GOA'!AA133</f>
        <v>0</v>
      </c>
      <c r="X133" s="594">
        <f>'STATE- GOA'!AB133</f>
        <v>0</v>
      </c>
      <c r="Y133" s="604"/>
    </row>
    <row r="134" spans="1:25" ht="18">
      <c r="A134" s="594">
        <f t="shared" si="8"/>
        <v>3.2999999999999989</v>
      </c>
      <c r="B134" s="609" t="s">
        <v>248</v>
      </c>
      <c r="C134" s="602">
        <f>'STATE- GOA'!C134</f>
        <v>0</v>
      </c>
      <c r="D134" s="594">
        <f>'STATE- GOA'!D134</f>
        <v>0</v>
      </c>
      <c r="E134" s="602">
        <f>'STATE- GOA'!E134</f>
        <v>0</v>
      </c>
      <c r="F134" s="594">
        <f>'STATE- GOA'!F134</f>
        <v>0</v>
      </c>
      <c r="G134" s="603">
        <f>'STATE- GOA'!G134</f>
        <v>0</v>
      </c>
      <c r="H134" s="603">
        <f>'STATE- GOA'!H134</f>
        <v>0</v>
      </c>
      <c r="I134" s="602">
        <f>'STATE- GOA'!I134</f>
        <v>0</v>
      </c>
      <c r="J134" s="594">
        <f>'STATE- GOA'!J134</f>
        <v>0</v>
      </c>
      <c r="K134" s="602">
        <f>'STATE- GOA'!K134</f>
        <v>0</v>
      </c>
      <c r="L134" s="594">
        <f>'STATE- GOA'!L134</f>
        <v>0</v>
      </c>
      <c r="M134" s="631">
        <f>'STATE- GOA'!O134</f>
        <v>0.75</v>
      </c>
      <c r="N134" s="602">
        <f>'STATE- GOA'!P134</f>
        <v>0</v>
      </c>
      <c r="O134" s="594">
        <f>'STATE- GOA'!Q134</f>
        <v>0</v>
      </c>
      <c r="P134" s="602">
        <f>'STATE- GOA'!R134</f>
        <v>0</v>
      </c>
      <c r="Q134" s="594">
        <f>'STATE- GOA'!S134</f>
        <v>0</v>
      </c>
      <c r="R134" s="602">
        <f>'STATE- GOA'!T134</f>
        <v>0</v>
      </c>
      <c r="S134" s="594">
        <f>'STATE- GOA'!U134</f>
        <v>0</v>
      </c>
      <c r="T134" s="602">
        <f>'STATE- GOA'!X134</f>
        <v>0.75</v>
      </c>
      <c r="U134" s="602">
        <f>'STATE- GOA'!Y134</f>
        <v>0</v>
      </c>
      <c r="V134" s="594">
        <f>'STATE- GOA'!Z134</f>
        <v>0</v>
      </c>
      <c r="W134" s="602">
        <f>'STATE- GOA'!AA134</f>
        <v>0</v>
      </c>
      <c r="X134" s="594">
        <f>'STATE- GOA'!AB134</f>
        <v>0</v>
      </c>
      <c r="Y134" s="604"/>
    </row>
    <row r="135" spans="1:25" ht="18">
      <c r="A135" s="594">
        <f t="shared" si="8"/>
        <v>3.3099999999999987</v>
      </c>
      <c r="B135" s="609" t="s">
        <v>249</v>
      </c>
      <c r="C135" s="602">
        <f>'STATE- GOA'!C135</f>
        <v>0</v>
      </c>
      <c r="D135" s="594">
        <f>'STATE- GOA'!D135</f>
        <v>0</v>
      </c>
      <c r="E135" s="602">
        <f>'STATE- GOA'!E135</f>
        <v>0</v>
      </c>
      <c r="F135" s="594">
        <f>'STATE- GOA'!F135</f>
        <v>0</v>
      </c>
      <c r="G135" s="603">
        <f>'STATE- GOA'!G135</f>
        <v>0</v>
      </c>
      <c r="H135" s="603">
        <f>'STATE- GOA'!H135</f>
        <v>0</v>
      </c>
      <c r="I135" s="602">
        <f>'STATE- GOA'!I135</f>
        <v>0</v>
      </c>
      <c r="J135" s="594">
        <f>'STATE- GOA'!J135</f>
        <v>0</v>
      </c>
      <c r="K135" s="602">
        <f>'STATE- GOA'!K135</f>
        <v>0</v>
      </c>
      <c r="L135" s="594">
        <f>'STATE- GOA'!L135</f>
        <v>0</v>
      </c>
      <c r="M135" s="631">
        <f>'STATE- GOA'!O135</f>
        <v>0.75</v>
      </c>
      <c r="N135" s="602">
        <f>'STATE- GOA'!P135</f>
        <v>0</v>
      </c>
      <c r="O135" s="594">
        <f>'STATE- GOA'!Q135</f>
        <v>0</v>
      </c>
      <c r="P135" s="602">
        <f>'STATE- GOA'!R135</f>
        <v>0</v>
      </c>
      <c r="Q135" s="594">
        <f>'STATE- GOA'!S135</f>
        <v>0</v>
      </c>
      <c r="R135" s="602">
        <f>'STATE- GOA'!T135</f>
        <v>0</v>
      </c>
      <c r="S135" s="594">
        <f>'STATE- GOA'!U135</f>
        <v>0</v>
      </c>
      <c r="T135" s="602">
        <f>'STATE- GOA'!X135</f>
        <v>0.75</v>
      </c>
      <c r="U135" s="602">
        <f>'STATE- GOA'!Y135</f>
        <v>0</v>
      </c>
      <c r="V135" s="594">
        <f>'STATE- GOA'!Z135</f>
        <v>0</v>
      </c>
      <c r="W135" s="602">
        <f>'STATE- GOA'!AA135</f>
        <v>0</v>
      </c>
      <c r="X135" s="594">
        <f>'STATE- GOA'!AB135</f>
        <v>0</v>
      </c>
      <c r="Y135" s="604"/>
    </row>
    <row r="136" spans="1:25" ht="18">
      <c r="A136" s="594">
        <f t="shared" si="8"/>
        <v>3.3199999999999985</v>
      </c>
      <c r="B136" s="609" t="s">
        <v>250</v>
      </c>
      <c r="C136" s="602">
        <f>'STATE- GOA'!C136</f>
        <v>0</v>
      </c>
      <c r="D136" s="594">
        <f>'STATE- GOA'!D136</f>
        <v>0</v>
      </c>
      <c r="E136" s="602">
        <f>'STATE- GOA'!E136</f>
        <v>0</v>
      </c>
      <c r="F136" s="594">
        <f>'STATE- GOA'!F136</f>
        <v>0</v>
      </c>
      <c r="G136" s="603">
        <f>'STATE- GOA'!G136</f>
        <v>0</v>
      </c>
      <c r="H136" s="603">
        <f>'STATE- GOA'!H136</f>
        <v>0</v>
      </c>
      <c r="I136" s="602">
        <f>'STATE- GOA'!I136</f>
        <v>0</v>
      </c>
      <c r="J136" s="594">
        <f>'STATE- GOA'!J136</f>
        <v>0</v>
      </c>
      <c r="K136" s="602">
        <f>'STATE- GOA'!K136</f>
        <v>0</v>
      </c>
      <c r="L136" s="594">
        <f>'STATE- GOA'!L136</f>
        <v>0</v>
      </c>
      <c r="M136" s="631">
        <f>'STATE- GOA'!O136</f>
        <v>0.2</v>
      </c>
      <c r="N136" s="602">
        <f>'STATE- GOA'!P136</f>
        <v>0</v>
      </c>
      <c r="O136" s="594">
        <f>'STATE- GOA'!Q136</f>
        <v>0</v>
      </c>
      <c r="P136" s="602">
        <f>'STATE- GOA'!R136</f>
        <v>0</v>
      </c>
      <c r="Q136" s="594">
        <f>'STATE- GOA'!S136</f>
        <v>0</v>
      </c>
      <c r="R136" s="602">
        <f>'STATE- GOA'!T136</f>
        <v>0</v>
      </c>
      <c r="S136" s="594">
        <f>'STATE- GOA'!U136</f>
        <v>0</v>
      </c>
      <c r="T136" s="602">
        <f>'STATE- GOA'!X136</f>
        <v>0.2</v>
      </c>
      <c r="U136" s="602">
        <f>'STATE- GOA'!Y136</f>
        <v>0</v>
      </c>
      <c r="V136" s="594">
        <f>'STATE- GOA'!Z136</f>
        <v>0</v>
      </c>
      <c r="W136" s="602">
        <f>'STATE- GOA'!AA136</f>
        <v>0</v>
      </c>
      <c r="X136" s="594">
        <f>'STATE- GOA'!AB136</f>
        <v>0</v>
      </c>
      <c r="Y136" s="604"/>
    </row>
    <row r="137" spans="1:25" ht="18">
      <c r="A137" s="594">
        <f t="shared" si="8"/>
        <v>3.3299999999999983</v>
      </c>
      <c r="B137" s="609" t="s">
        <v>251</v>
      </c>
      <c r="C137" s="602">
        <f>'STATE- GOA'!C137</f>
        <v>0</v>
      </c>
      <c r="D137" s="594">
        <f>'STATE- GOA'!D137</f>
        <v>0</v>
      </c>
      <c r="E137" s="602">
        <f>'STATE- GOA'!E137</f>
        <v>0</v>
      </c>
      <c r="F137" s="594">
        <f>'STATE- GOA'!F137</f>
        <v>0</v>
      </c>
      <c r="G137" s="603">
        <f>'STATE- GOA'!G137</f>
        <v>0</v>
      </c>
      <c r="H137" s="603">
        <f>'STATE- GOA'!H137</f>
        <v>0</v>
      </c>
      <c r="I137" s="602">
        <f>'STATE- GOA'!I137</f>
        <v>0</v>
      </c>
      <c r="J137" s="594">
        <f>'STATE- GOA'!J137</f>
        <v>0</v>
      </c>
      <c r="K137" s="602">
        <f>'STATE- GOA'!K137</f>
        <v>0</v>
      </c>
      <c r="L137" s="594">
        <f>'STATE- GOA'!L137</f>
        <v>0</v>
      </c>
      <c r="M137" s="631">
        <f>'STATE- GOA'!O137</f>
        <v>0.2</v>
      </c>
      <c r="N137" s="602">
        <f>'STATE- GOA'!P137</f>
        <v>0</v>
      </c>
      <c r="O137" s="594">
        <f>'STATE- GOA'!Q137</f>
        <v>0</v>
      </c>
      <c r="P137" s="602">
        <f>'STATE- GOA'!R137</f>
        <v>0</v>
      </c>
      <c r="Q137" s="594">
        <f>'STATE- GOA'!S137</f>
        <v>0</v>
      </c>
      <c r="R137" s="602">
        <f>'STATE- GOA'!T137</f>
        <v>0</v>
      </c>
      <c r="S137" s="594">
        <f>'STATE- GOA'!U137</f>
        <v>0</v>
      </c>
      <c r="T137" s="602">
        <f>'STATE- GOA'!X137</f>
        <v>0.2</v>
      </c>
      <c r="U137" s="602">
        <f>'STATE- GOA'!Y137</f>
        <v>0</v>
      </c>
      <c r="V137" s="594">
        <f>'STATE- GOA'!Z137</f>
        <v>0</v>
      </c>
      <c r="W137" s="602">
        <f>'STATE- GOA'!AA137</f>
        <v>0</v>
      </c>
      <c r="X137" s="594">
        <f>'STATE- GOA'!AB137</f>
        <v>0</v>
      </c>
      <c r="Y137" s="604"/>
    </row>
    <row r="138" spans="1:25" ht="18">
      <c r="A138" s="594">
        <f t="shared" si="8"/>
        <v>3.3399999999999981</v>
      </c>
      <c r="B138" s="609" t="s">
        <v>229</v>
      </c>
      <c r="C138" s="602">
        <f>'STATE- GOA'!C138</f>
        <v>0</v>
      </c>
      <c r="D138" s="594">
        <f>'STATE- GOA'!D138</f>
        <v>0</v>
      </c>
      <c r="E138" s="602">
        <f>'STATE- GOA'!E138</f>
        <v>0</v>
      </c>
      <c r="F138" s="594">
        <f>'STATE- GOA'!F138</f>
        <v>0</v>
      </c>
      <c r="G138" s="603">
        <f>'STATE- GOA'!G138</f>
        <v>0</v>
      </c>
      <c r="H138" s="603">
        <f>'STATE- GOA'!H138</f>
        <v>0</v>
      </c>
      <c r="I138" s="602">
        <f>'STATE- GOA'!I138</f>
        <v>0</v>
      </c>
      <c r="J138" s="594">
        <f>'STATE- GOA'!J138</f>
        <v>0</v>
      </c>
      <c r="K138" s="602">
        <f>'STATE- GOA'!K138</f>
        <v>0</v>
      </c>
      <c r="L138" s="594">
        <f>'STATE- GOA'!L138</f>
        <v>0</v>
      </c>
      <c r="M138" s="631">
        <f>'STATE- GOA'!O138</f>
        <v>0</v>
      </c>
      <c r="N138" s="602">
        <f>'STATE- GOA'!P138</f>
        <v>0</v>
      </c>
      <c r="O138" s="594">
        <f>'STATE- GOA'!Q138</f>
        <v>0</v>
      </c>
      <c r="P138" s="602">
        <f>'STATE- GOA'!R138</f>
        <v>0</v>
      </c>
      <c r="Q138" s="594">
        <f>'STATE- GOA'!S138</f>
        <v>0</v>
      </c>
      <c r="R138" s="602">
        <f>'STATE- GOA'!T138</f>
        <v>0</v>
      </c>
      <c r="S138" s="594">
        <f>'STATE- GOA'!U138</f>
        <v>0</v>
      </c>
      <c r="T138" s="602">
        <f>'STATE- GOA'!X138</f>
        <v>0</v>
      </c>
      <c r="U138" s="602">
        <f>'STATE- GOA'!Y138</f>
        <v>0</v>
      </c>
      <c r="V138" s="594">
        <f>'STATE- GOA'!Z138</f>
        <v>0</v>
      </c>
      <c r="W138" s="602">
        <f>'STATE- GOA'!AA138</f>
        <v>0</v>
      </c>
      <c r="X138" s="594">
        <f>'STATE- GOA'!AB138</f>
        <v>0</v>
      </c>
      <c r="Y138" s="604"/>
    </row>
    <row r="139" spans="1:25" ht="18">
      <c r="A139" s="594">
        <v>3.35</v>
      </c>
      <c r="B139" s="609" t="s">
        <v>252</v>
      </c>
      <c r="C139" s="602">
        <f>'STATE- GOA'!C139</f>
        <v>0</v>
      </c>
      <c r="D139" s="594">
        <f>'STATE- GOA'!D139</f>
        <v>0</v>
      </c>
      <c r="E139" s="602">
        <f>'STATE- GOA'!E139</f>
        <v>0</v>
      </c>
      <c r="F139" s="594">
        <f>'STATE- GOA'!F139</f>
        <v>0</v>
      </c>
      <c r="G139" s="603">
        <f>'STATE- GOA'!G139</f>
        <v>0</v>
      </c>
      <c r="H139" s="603">
        <f>'STATE- GOA'!H139</f>
        <v>0</v>
      </c>
      <c r="I139" s="602">
        <f>'STATE- GOA'!I139</f>
        <v>0</v>
      </c>
      <c r="J139" s="594">
        <f>'STATE- GOA'!J139</f>
        <v>0</v>
      </c>
      <c r="K139" s="602">
        <f>'STATE- GOA'!K139</f>
        <v>0</v>
      </c>
      <c r="L139" s="594">
        <f>'STATE- GOA'!L139</f>
        <v>0</v>
      </c>
      <c r="M139" s="631">
        <f>'STATE- GOA'!O139</f>
        <v>0.5</v>
      </c>
      <c r="N139" s="602">
        <f>'STATE- GOA'!P139</f>
        <v>0</v>
      </c>
      <c r="O139" s="594">
        <f>'STATE- GOA'!Q139</f>
        <v>0</v>
      </c>
      <c r="P139" s="602">
        <f>'STATE- GOA'!R139</f>
        <v>0</v>
      </c>
      <c r="Q139" s="594">
        <f>'STATE- GOA'!S139</f>
        <v>0</v>
      </c>
      <c r="R139" s="602">
        <f>'STATE- GOA'!T139</f>
        <v>0</v>
      </c>
      <c r="S139" s="594">
        <f>'STATE- GOA'!U139</f>
        <v>0</v>
      </c>
      <c r="T139" s="602">
        <f>'STATE- GOA'!X139</f>
        <v>0.5</v>
      </c>
      <c r="U139" s="602">
        <f>'STATE- GOA'!Y139</f>
        <v>0</v>
      </c>
      <c r="V139" s="594">
        <f>'STATE- GOA'!Z139</f>
        <v>0</v>
      </c>
      <c r="W139" s="602">
        <f>'STATE- GOA'!AA139</f>
        <v>0</v>
      </c>
      <c r="X139" s="594">
        <f>'STATE- GOA'!AB139</f>
        <v>0</v>
      </c>
      <c r="Y139" s="604"/>
    </row>
    <row r="140" spans="1:25" ht="18">
      <c r="A140" s="594">
        <v>3.36</v>
      </c>
      <c r="B140" s="609" t="s">
        <v>230</v>
      </c>
      <c r="C140" s="602">
        <f>'STATE- GOA'!C140</f>
        <v>0</v>
      </c>
      <c r="D140" s="594">
        <f>'STATE- GOA'!D140</f>
        <v>0</v>
      </c>
      <c r="E140" s="602">
        <f>'STATE- GOA'!E140</f>
        <v>0</v>
      </c>
      <c r="F140" s="594">
        <f>'STATE- GOA'!F140</f>
        <v>0</v>
      </c>
      <c r="G140" s="603">
        <f>'STATE- GOA'!G140</f>
        <v>0</v>
      </c>
      <c r="H140" s="603">
        <f>'STATE- GOA'!H140</f>
        <v>0</v>
      </c>
      <c r="I140" s="602">
        <f>'STATE- GOA'!I140</f>
        <v>0</v>
      </c>
      <c r="J140" s="594">
        <f>'STATE- GOA'!J140</f>
        <v>0</v>
      </c>
      <c r="K140" s="602">
        <f>'STATE- GOA'!K140</f>
        <v>0</v>
      </c>
      <c r="L140" s="594">
        <f>'STATE- GOA'!L140</f>
        <v>0</v>
      </c>
      <c r="M140" s="631">
        <f>'STATE- GOA'!O140</f>
        <v>0.2</v>
      </c>
      <c r="N140" s="602">
        <f>'STATE- GOA'!P140</f>
        <v>0</v>
      </c>
      <c r="O140" s="594">
        <f>'STATE- GOA'!Q140</f>
        <v>0</v>
      </c>
      <c r="P140" s="602">
        <f>'STATE- GOA'!R140</f>
        <v>0</v>
      </c>
      <c r="Q140" s="594">
        <f>'STATE- GOA'!S140</f>
        <v>0</v>
      </c>
      <c r="R140" s="602">
        <f>'STATE- GOA'!T140</f>
        <v>0</v>
      </c>
      <c r="S140" s="594">
        <f>'STATE- GOA'!U140</f>
        <v>0</v>
      </c>
      <c r="T140" s="602">
        <f>'STATE- GOA'!X140</f>
        <v>0.2</v>
      </c>
      <c r="U140" s="602">
        <f>'STATE- GOA'!Y140</f>
        <v>0</v>
      </c>
      <c r="V140" s="594">
        <f>'STATE- GOA'!Z140</f>
        <v>0</v>
      </c>
      <c r="W140" s="602">
        <f>'STATE- GOA'!AA140</f>
        <v>0</v>
      </c>
      <c r="X140" s="594">
        <f>'STATE- GOA'!AB140</f>
        <v>0</v>
      </c>
      <c r="Y140" s="604"/>
    </row>
    <row r="141" spans="1:25">
      <c r="A141" s="594"/>
      <c r="B141" s="599" t="s">
        <v>232</v>
      </c>
      <c r="C141" s="602">
        <f>'STATE- GOA'!C141</f>
        <v>0</v>
      </c>
      <c r="D141" s="594">
        <f>'STATE- GOA'!D141</f>
        <v>0</v>
      </c>
      <c r="E141" s="602">
        <f>'STATE- GOA'!E141</f>
        <v>0</v>
      </c>
      <c r="F141" s="594">
        <f>'STATE- GOA'!F141</f>
        <v>0</v>
      </c>
      <c r="G141" s="603">
        <f>'STATE- GOA'!G141</f>
        <v>0</v>
      </c>
      <c r="H141" s="603">
        <f>'STATE- GOA'!H141</f>
        <v>0</v>
      </c>
      <c r="I141" s="602">
        <f>'STATE- GOA'!I141</f>
        <v>0</v>
      </c>
      <c r="J141" s="594">
        <f>'STATE- GOA'!J141</f>
        <v>0</v>
      </c>
      <c r="K141" s="602">
        <f>'STATE- GOA'!K141</f>
        <v>0</v>
      </c>
      <c r="L141" s="594">
        <f>'STATE- GOA'!L141</f>
        <v>0</v>
      </c>
      <c r="M141" s="631">
        <f>'STATE- GOA'!O141</f>
        <v>0</v>
      </c>
      <c r="N141" s="602">
        <f>'STATE- GOA'!P141</f>
        <v>0</v>
      </c>
      <c r="O141" s="594">
        <f>'STATE- GOA'!Q141</f>
        <v>0</v>
      </c>
      <c r="P141" s="602">
        <f>'STATE- GOA'!R141</f>
        <v>0</v>
      </c>
      <c r="Q141" s="594">
        <f>'STATE- GOA'!S141</f>
        <v>0</v>
      </c>
      <c r="R141" s="602">
        <f>'STATE- GOA'!T141</f>
        <v>0</v>
      </c>
      <c r="S141" s="594">
        <f>'STATE- GOA'!U141</f>
        <v>0</v>
      </c>
      <c r="T141" s="602">
        <f>'STATE- GOA'!X141</f>
        <v>0</v>
      </c>
      <c r="U141" s="602">
        <f>'STATE- GOA'!Y141</f>
        <v>0</v>
      </c>
      <c r="V141" s="594">
        <f>'STATE- GOA'!Z141</f>
        <v>0</v>
      </c>
      <c r="W141" s="602">
        <f>'STATE- GOA'!AA141</f>
        <v>0</v>
      </c>
      <c r="X141" s="594">
        <f>'STATE- GOA'!AB141</f>
        <v>0</v>
      </c>
      <c r="Y141" s="599"/>
    </row>
    <row r="142" spans="1:25" ht="18">
      <c r="A142" s="594"/>
      <c r="B142" s="595" t="s">
        <v>236</v>
      </c>
      <c r="C142" s="602">
        <f>'STATE- GOA'!C142</f>
        <v>0</v>
      </c>
      <c r="D142" s="594">
        <f>'STATE- GOA'!D142</f>
        <v>0</v>
      </c>
      <c r="E142" s="602">
        <f>'STATE- GOA'!E142</f>
        <v>0</v>
      </c>
      <c r="F142" s="594">
        <f>'STATE- GOA'!F142</f>
        <v>0</v>
      </c>
      <c r="G142" s="603">
        <f>'STATE- GOA'!G142</f>
        <v>0</v>
      </c>
      <c r="H142" s="603">
        <f>'STATE- GOA'!H142</f>
        <v>0</v>
      </c>
      <c r="I142" s="602">
        <f>'STATE- GOA'!I142</f>
        <v>0</v>
      </c>
      <c r="J142" s="594">
        <f>'STATE- GOA'!J142</f>
        <v>0</v>
      </c>
      <c r="K142" s="602">
        <f>'STATE- GOA'!K142</f>
        <v>0</v>
      </c>
      <c r="L142" s="594">
        <f>'STATE- GOA'!L142</f>
        <v>0</v>
      </c>
      <c r="M142" s="631">
        <f>'STATE- GOA'!O142</f>
        <v>0</v>
      </c>
      <c r="N142" s="602">
        <f>'STATE- GOA'!P142</f>
        <v>0</v>
      </c>
      <c r="O142" s="594">
        <f>'STATE- GOA'!Q142</f>
        <v>0</v>
      </c>
      <c r="P142" s="602">
        <f>'STATE- GOA'!R142</f>
        <v>0</v>
      </c>
      <c r="Q142" s="594">
        <f>'STATE- GOA'!S142</f>
        <v>0</v>
      </c>
      <c r="R142" s="602">
        <f>'STATE- GOA'!T142</f>
        <v>0</v>
      </c>
      <c r="S142" s="594">
        <f>'STATE- GOA'!U142</f>
        <v>0</v>
      </c>
      <c r="T142" s="602">
        <f>'STATE- GOA'!X142</f>
        <v>0</v>
      </c>
      <c r="U142" s="602">
        <f>'STATE- GOA'!Y142</f>
        <v>0</v>
      </c>
      <c r="V142" s="594">
        <f>'STATE- GOA'!Z142</f>
        <v>0</v>
      </c>
      <c r="W142" s="602">
        <f>'STATE- GOA'!AA142</f>
        <v>0</v>
      </c>
      <c r="X142" s="594">
        <f>'STATE- GOA'!AB142</f>
        <v>0</v>
      </c>
      <c r="Y142" s="595"/>
    </row>
    <row r="143" spans="1:25">
      <c r="A143" s="594"/>
      <c r="B143" s="612" t="s">
        <v>267</v>
      </c>
      <c r="C143" s="602">
        <f>'STATE- GOA'!C143</f>
        <v>0</v>
      </c>
      <c r="D143" s="594">
        <f>'STATE- GOA'!D143</f>
        <v>0</v>
      </c>
      <c r="E143" s="602">
        <f>'STATE- GOA'!E143</f>
        <v>0</v>
      </c>
      <c r="F143" s="594">
        <f>'STATE- GOA'!F143</f>
        <v>0</v>
      </c>
      <c r="G143" s="603">
        <f>'STATE- GOA'!G143</f>
        <v>0</v>
      </c>
      <c r="H143" s="603">
        <f>'STATE- GOA'!H143</f>
        <v>0</v>
      </c>
      <c r="I143" s="602">
        <f>'STATE- GOA'!I143</f>
        <v>0</v>
      </c>
      <c r="J143" s="594">
        <f>'STATE- GOA'!J143</f>
        <v>0</v>
      </c>
      <c r="K143" s="602">
        <f>'STATE- GOA'!K143</f>
        <v>0</v>
      </c>
      <c r="L143" s="594">
        <f>'STATE- GOA'!L143</f>
        <v>0</v>
      </c>
      <c r="M143" s="631">
        <f>'STATE- GOA'!O143</f>
        <v>0</v>
      </c>
      <c r="N143" s="602">
        <f>'STATE- GOA'!P143</f>
        <v>0</v>
      </c>
      <c r="O143" s="594">
        <f>'STATE- GOA'!Q143</f>
        <v>0</v>
      </c>
      <c r="P143" s="602">
        <f>'STATE- GOA'!R143</f>
        <v>0</v>
      </c>
      <c r="Q143" s="594">
        <f>'STATE- GOA'!S143</f>
        <v>0</v>
      </c>
      <c r="R143" s="602">
        <f>'STATE- GOA'!T143</f>
        <v>0</v>
      </c>
      <c r="S143" s="594">
        <f>'STATE- GOA'!U143</f>
        <v>0</v>
      </c>
      <c r="T143" s="602">
        <f>'STATE- GOA'!X143</f>
        <v>0</v>
      </c>
      <c r="U143" s="602">
        <f>'STATE- GOA'!Y143</f>
        <v>0</v>
      </c>
      <c r="V143" s="594">
        <f>'STATE- GOA'!Z143</f>
        <v>0</v>
      </c>
      <c r="W143" s="602">
        <f>'STATE- GOA'!AA143</f>
        <v>0</v>
      </c>
      <c r="X143" s="594">
        <f>'STATE- GOA'!AB143</f>
        <v>0</v>
      </c>
      <c r="Y143" s="612"/>
    </row>
    <row r="144" spans="1:25">
      <c r="A144" s="600">
        <v>4</v>
      </c>
      <c r="B144" s="595" t="s">
        <v>23</v>
      </c>
      <c r="C144" s="602">
        <f>'STATE- GOA'!C144</f>
        <v>0</v>
      </c>
      <c r="D144" s="594">
        <f>'STATE- GOA'!D144</f>
        <v>0</v>
      </c>
      <c r="E144" s="602">
        <f>'STATE- GOA'!E144</f>
        <v>0</v>
      </c>
      <c r="F144" s="594">
        <f>'STATE- GOA'!F144</f>
        <v>0</v>
      </c>
      <c r="G144" s="603">
        <f>'STATE- GOA'!G144</f>
        <v>0</v>
      </c>
      <c r="H144" s="603">
        <f>'STATE- GOA'!H144</f>
        <v>0</v>
      </c>
      <c r="I144" s="602">
        <f>'STATE- GOA'!I144</f>
        <v>0</v>
      </c>
      <c r="J144" s="594">
        <f>'STATE- GOA'!J144</f>
        <v>0</v>
      </c>
      <c r="K144" s="602">
        <f>'STATE- GOA'!K144</f>
        <v>0</v>
      </c>
      <c r="L144" s="594">
        <f>'STATE- GOA'!L144</f>
        <v>0</v>
      </c>
      <c r="M144" s="631">
        <f>'STATE- GOA'!O144</f>
        <v>0</v>
      </c>
      <c r="N144" s="602">
        <f>'STATE- GOA'!P144</f>
        <v>0</v>
      </c>
      <c r="O144" s="594">
        <f>'STATE- GOA'!Q144</f>
        <v>0</v>
      </c>
      <c r="P144" s="602">
        <f>'STATE- GOA'!R144</f>
        <v>0</v>
      </c>
      <c r="Q144" s="594">
        <f>'STATE- GOA'!S144</f>
        <v>0</v>
      </c>
      <c r="R144" s="602">
        <f>'STATE- GOA'!T144</f>
        <v>0</v>
      </c>
      <c r="S144" s="594">
        <f>'STATE- GOA'!U144</f>
        <v>0</v>
      </c>
      <c r="T144" s="602">
        <f>'STATE- GOA'!X144</f>
        <v>0</v>
      </c>
      <c r="U144" s="602">
        <f>'STATE- GOA'!Y144</f>
        <v>0</v>
      </c>
      <c r="V144" s="594">
        <f>'STATE- GOA'!Z144</f>
        <v>0</v>
      </c>
      <c r="W144" s="602">
        <f>'STATE- GOA'!AA144</f>
        <v>0</v>
      </c>
      <c r="X144" s="594">
        <f>'STATE- GOA'!AB144</f>
        <v>0</v>
      </c>
      <c r="Y144" s="595"/>
    </row>
    <row r="145" spans="1:25">
      <c r="A145" s="594">
        <v>4.01</v>
      </c>
      <c r="B145" s="601" t="s">
        <v>24</v>
      </c>
      <c r="C145" s="602">
        <f>'STATE- GOA'!C145</f>
        <v>0</v>
      </c>
      <c r="D145" s="594">
        <f>'STATE- GOA'!D145</f>
        <v>0</v>
      </c>
      <c r="E145" s="602">
        <f>'STATE- GOA'!E145</f>
        <v>0</v>
      </c>
      <c r="F145" s="594">
        <f>'STATE- GOA'!F145</f>
        <v>0</v>
      </c>
      <c r="G145" s="603">
        <f>'STATE- GOA'!G145</f>
        <v>0</v>
      </c>
      <c r="H145" s="603">
        <f>'STATE- GOA'!H145</f>
        <v>0</v>
      </c>
      <c r="I145" s="602">
        <f>'STATE- GOA'!I145</f>
        <v>0</v>
      </c>
      <c r="J145" s="594">
        <f>'STATE- GOA'!J145</f>
        <v>0</v>
      </c>
      <c r="K145" s="602">
        <f>'STATE- GOA'!K145</f>
        <v>0</v>
      </c>
      <c r="L145" s="594">
        <f>'STATE- GOA'!L145</f>
        <v>0</v>
      </c>
      <c r="M145" s="631">
        <f>'STATE- GOA'!O145</f>
        <v>0.03</v>
      </c>
      <c r="N145" s="602">
        <f>'STATE- GOA'!P145</f>
        <v>0</v>
      </c>
      <c r="O145" s="594">
        <f>'STATE- GOA'!Q145</f>
        <v>0</v>
      </c>
      <c r="P145" s="602">
        <f>'STATE- GOA'!R145</f>
        <v>0</v>
      </c>
      <c r="Q145" s="594">
        <f>'STATE- GOA'!S145</f>
        <v>0</v>
      </c>
      <c r="R145" s="602">
        <f>'STATE- GOA'!T145</f>
        <v>0</v>
      </c>
      <c r="S145" s="594">
        <f>'STATE- GOA'!U145</f>
        <v>0</v>
      </c>
      <c r="T145" s="602">
        <f>'STATE- GOA'!X145</f>
        <v>0.03</v>
      </c>
      <c r="U145" s="602">
        <f>'STATE- GOA'!Y145</f>
        <v>0</v>
      </c>
      <c r="V145" s="594">
        <f>'STATE- GOA'!Z145</f>
        <v>0</v>
      </c>
      <c r="W145" s="602">
        <f>'STATE- GOA'!AA145</f>
        <v>0</v>
      </c>
      <c r="X145" s="594">
        <f>'STATE- GOA'!AB145</f>
        <v>0</v>
      </c>
      <c r="Y145" s="601"/>
    </row>
    <row r="146" spans="1:25" ht="18">
      <c r="A146" s="594">
        <v>4.0199999999999996</v>
      </c>
      <c r="B146" s="601" t="s">
        <v>25</v>
      </c>
      <c r="C146" s="602">
        <f>'STATE- GOA'!C146</f>
        <v>0</v>
      </c>
      <c r="D146" s="594">
        <f>'STATE- GOA'!D146</f>
        <v>0</v>
      </c>
      <c r="E146" s="602">
        <f>'STATE- GOA'!E146</f>
        <v>0</v>
      </c>
      <c r="F146" s="594">
        <f>'STATE- GOA'!F146</f>
        <v>0</v>
      </c>
      <c r="G146" s="603">
        <f>'STATE- GOA'!G146</f>
        <v>0</v>
      </c>
      <c r="H146" s="603">
        <f>'STATE- GOA'!H146</f>
        <v>0</v>
      </c>
      <c r="I146" s="602">
        <f>'STATE- GOA'!I146</f>
        <v>0</v>
      </c>
      <c r="J146" s="594">
        <f>'STATE- GOA'!J146</f>
        <v>0</v>
      </c>
      <c r="K146" s="602">
        <f>'STATE- GOA'!K146</f>
        <v>0</v>
      </c>
      <c r="L146" s="594">
        <f>'STATE- GOA'!L146</f>
        <v>0</v>
      </c>
      <c r="M146" s="631">
        <f>'STATE- GOA'!O146</f>
        <v>0.03</v>
      </c>
      <c r="N146" s="602">
        <f>'STATE- GOA'!P146</f>
        <v>0</v>
      </c>
      <c r="O146" s="594">
        <f>'STATE- GOA'!Q146</f>
        <v>0</v>
      </c>
      <c r="P146" s="602">
        <f>'STATE- GOA'!R146</f>
        <v>0</v>
      </c>
      <c r="Q146" s="594">
        <f>'STATE- GOA'!S146</f>
        <v>0</v>
      </c>
      <c r="R146" s="602">
        <f>'STATE- GOA'!T146</f>
        <v>0</v>
      </c>
      <c r="S146" s="594">
        <f>'STATE- GOA'!U146</f>
        <v>0</v>
      </c>
      <c r="T146" s="602">
        <f>'STATE- GOA'!X146</f>
        <v>0.03</v>
      </c>
      <c r="U146" s="602">
        <f>'STATE- GOA'!Y146</f>
        <v>0</v>
      </c>
      <c r="V146" s="594">
        <f>'STATE- GOA'!Z146</f>
        <v>0</v>
      </c>
      <c r="W146" s="602">
        <f>'STATE- GOA'!AA146</f>
        <v>0</v>
      </c>
      <c r="X146" s="594">
        <f>'STATE- GOA'!AB146</f>
        <v>0</v>
      </c>
      <c r="Y146" s="601"/>
    </row>
    <row r="147" spans="1:25">
      <c r="A147" s="594"/>
      <c r="B147" s="599" t="s">
        <v>16</v>
      </c>
      <c r="C147" s="602">
        <f>'STATE- GOA'!C147</f>
        <v>0</v>
      </c>
      <c r="D147" s="594">
        <f>'STATE- GOA'!D147</f>
        <v>0</v>
      </c>
      <c r="E147" s="602">
        <f>'STATE- GOA'!E147</f>
        <v>0</v>
      </c>
      <c r="F147" s="594">
        <f>'STATE- GOA'!F147</f>
        <v>0</v>
      </c>
      <c r="G147" s="603">
        <f>'STATE- GOA'!G147</f>
        <v>0</v>
      </c>
      <c r="H147" s="603">
        <f>'STATE- GOA'!H147</f>
        <v>0</v>
      </c>
      <c r="I147" s="602">
        <f>'STATE- GOA'!I147</f>
        <v>0</v>
      </c>
      <c r="J147" s="594">
        <f>'STATE- GOA'!J147</f>
        <v>0</v>
      </c>
      <c r="K147" s="602">
        <f>'STATE- GOA'!K147</f>
        <v>0</v>
      </c>
      <c r="L147" s="594">
        <f>'STATE- GOA'!L147</f>
        <v>0</v>
      </c>
      <c r="M147" s="631">
        <f>'STATE- GOA'!O147</f>
        <v>0</v>
      </c>
      <c r="N147" s="602">
        <f>'STATE- GOA'!P147</f>
        <v>0</v>
      </c>
      <c r="O147" s="594">
        <f>'STATE- GOA'!Q147</f>
        <v>0</v>
      </c>
      <c r="P147" s="602">
        <f>'STATE- GOA'!R147</f>
        <v>0</v>
      </c>
      <c r="Q147" s="594">
        <f>'STATE- GOA'!S147</f>
        <v>0</v>
      </c>
      <c r="R147" s="602">
        <f>'STATE- GOA'!T147</f>
        <v>0</v>
      </c>
      <c r="S147" s="594">
        <f>'STATE- GOA'!U147</f>
        <v>0</v>
      </c>
      <c r="T147" s="602">
        <f>'STATE- GOA'!X147</f>
        <v>0</v>
      </c>
      <c r="U147" s="602">
        <f>'STATE- GOA'!Y147</f>
        <v>0</v>
      </c>
      <c r="V147" s="594">
        <f>'STATE- GOA'!Z147</f>
        <v>0</v>
      </c>
      <c r="W147" s="602">
        <f>'STATE- GOA'!AA147</f>
        <v>0</v>
      </c>
      <c r="X147" s="594">
        <f>'STATE- GOA'!AB147</f>
        <v>0</v>
      </c>
      <c r="Y147" s="599"/>
    </row>
    <row r="148" spans="1:25" ht="54">
      <c r="A148" s="600">
        <v>5</v>
      </c>
      <c r="B148" s="595" t="s">
        <v>306</v>
      </c>
      <c r="C148" s="602">
        <f>'STATE- GOA'!C148</f>
        <v>0</v>
      </c>
      <c r="D148" s="594">
        <f>'STATE- GOA'!D148</f>
        <v>0</v>
      </c>
      <c r="E148" s="602">
        <f>'STATE- GOA'!E148</f>
        <v>0</v>
      </c>
      <c r="F148" s="594">
        <f>'STATE- GOA'!F148</f>
        <v>0</v>
      </c>
      <c r="G148" s="603">
        <f>'STATE- GOA'!G148</f>
        <v>0</v>
      </c>
      <c r="H148" s="603">
        <f>'STATE- GOA'!H148</f>
        <v>0</v>
      </c>
      <c r="I148" s="602">
        <f>'STATE- GOA'!I148</f>
        <v>0</v>
      </c>
      <c r="J148" s="594">
        <f>'STATE- GOA'!J148</f>
        <v>0</v>
      </c>
      <c r="K148" s="602">
        <f>'STATE- GOA'!K148</f>
        <v>0</v>
      </c>
      <c r="L148" s="594">
        <f>'STATE- GOA'!L148</f>
        <v>0</v>
      </c>
      <c r="M148" s="631">
        <f>'STATE- GOA'!O148</f>
        <v>0</v>
      </c>
      <c r="N148" s="602">
        <f>'STATE- GOA'!P148</f>
        <v>0</v>
      </c>
      <c r="O148" s="594">
        <f>'STATE- GOA'!Q148</f>
        <v>0</v>
      </c>
      <c r="P148" s="602">
        <f>'STATE- GOA'!R148</f>
        <v>0</v>
      </c>
      <c r="Q148" s="594">
        <f>'STATE- GOA'!S148</f>
        <v>0</v>
      </c>
      <c r="R148" s="602">
        <f>'STATE- GOA'!T148</f>
        <v>0</v>
      </c>
      <c r="S148" s="594">
        <f>'STATE- GOA'!U148</f>
        <v>0</v>
      </c>
      <c r="T148" s="602">
        <f>'STATE- GOA'!X148</f>
        <v>0</v>
      </c>
      <c r="U148" s="602">
        <f>'STATE- GOA'!Y148</f>
        <v>0</v>
      </c>
      <c r="V148" s="594">
        <f>'STATE- GOA'!Z148</f>
        <v>0</v>
      </c>
      <c r="W148" s="602">
        <f>'STATE- GOA'!AA148</f>
        <v>0</v>
      </c>
      <c r="X148" s="594">
        <f>'STATE- GOA'!AB148</f>
        <v>0</v>
      </c>
      <c r="Y148" s="595"/>
    </row>
    <row r="149" spans="1:25">
      <c r="A149" s="600"/>
      <c r="B149" s="595" t="s">
        <v>36</v>
      </c>
      <c r="C149" s="602">
        <f>'STATE- GOA'!C149</f>
        <v>0</v>
      </c>
      <c r="D149" s="594">
        <f>'STATE- GOA'!D149</f>
        <v>0</v>
      </c>
      <c r="E149" s="602">
        <f>'STATE- GOA'!E149</f>
        <v>0</v>
      </c>
      <c r="F149" s="594">
        <f>'STATE- GOA'!F149</f>
        <v>0</v>
      </c>
      <c r="G149" s="603">
        <f>'STATE- GOA'!G149</f>
        <v>0</v>
      </c>
      <c r="H149" s="603">
        <f>'STATE- GOA'!H149</f>
        <v>0</v>
      </c>
      <c r="I149" s="602">
        <f>'STATE- GOA'!I149</f>
        <v>0</v>
      </c>
      <c r="J149" s="594">
        <f>'STATE- GOA'!J149</f>
        <v>0</v>
      </c>
      <c r="K149" s="602">
        <f>'STATE- GOA'!K149</f>
        <v>0</v>
      </c>
      <c r="L149" s="594">
        <f>'STATE- GOA'!L149</f>
        <v>0</v>
      </c>
      <c r="M149" s="631">
        <f>'STATE- GOA'!O149</f>
        <v>0</v>
      </c>
      <c r="N149" s="602">
        <f>'STATE- GOA'!P149</f>
        <v>0</v>
      </c>
      <c r="O149" s="594">
        <f>'STATE- GOA'!Q149</f>
        <v>0</v>
      </c>
      <c r="P149" s="602">
        <f>'STATE- GOA'!R149</f>
        <v>0</v>
      </c>
      <c r="Q149" s="594">
        <f>'STATE- GOA'!S149</f>
        <v>0</v>
      </c>
      <c r="R149" s="602">
        <f>'STATE- GOA'!T149</f>
        <v>0</v>
      </c>
      <c r="S149" s="594">
        <f>'STATE- GOA'!U149</f>
        <v>0</v>
      </c>
      <c r="T149" s="602">
        <f>'STATE- GOA'!X149</f>
        <v>0</v>
      </c>
      <c r="U149" s="602">
        <f>'STATE- GOA'!Y149</f>
        <v>0</v>
      </c>
      <c r="V149" s="594">
        <f>'STATE- GOA'!Z149</f>
        <v>0</v>
      </c>
      <c r="W149" s="602">
        <f>'STATE- GOA'!AA149</f>
        <v>0</v>
      </c>
      <c r="X149" s="594">
        <f>'STATE- GOA'!AB149</f>
        <v>0</v>
      </c>
      <c r="Y149" s="595"/>
    </row>
    <row r="150" spans="1:25" ht="27">
      <c r="A150" s="600">
        <f>+A148+1</f>
        <v>6</v>
      </c>
      <c r="B150" s="595" t="s">
        <v>26</v>
      </c>
      <c r="C150" s="602">
        <f>'STATE- GOA'!C150</f>
        <v>0</v>
      </c>
      <c r="D150" s="594">
        <f>'STATE- GOA'!D150</f>
        <v>0</v>
      </c>
      <c r="E150" s="602">
        <f>'STATE- GOA'!E150</f>
        <v>0</v>
      </c>
      <c r="F150" s="594">
        <f>'STATE- GOA'!F150</f>
        <v>0</v>
      </c>
      <c r="G150" s="603">
        <f>'STATE- GOA'!G150</f>
        <v>0</v>
      </c>
      <c r="H150" s="603">
        <f>'STATE- GOA'!H150</f>
        <v>0</v>
      </c>
      <c r="I150" s="602">
        <f>'STATE- GOA'!I150</f>
        <v>0</v>
      </c>
      <c r="J150" s="594">
        <f>'STATE- GOA'!J150</f>
        <v>0</v>
      </c>
      <c r="K150" s="602">
        <f>'STATE- GOA'!K150</f>
        <v>0</v>
      </c>
      <c r="L150" s="594">
        <f>'STATE- GOA'!L150</f>
        <v>0</v>
      </c>
      <c r="M150" s="631">
        <f>'STATE- GOA'!O150</f>
        <v>0</v>
      </c>
      <c r="N150" s="602">
        <f>'STATE- GOA'!P150</f>
        <v>0</v>
      </c>
      <c r="O150" s="594">
        <f>'STATE- GOA'!Q150</f>
        <v>0</v>
      </c>
      <c r="P150" s="602">
        <f>'STATE- GOA'!R150</f>
        <v>0</v>
      </c>
      <c r="Q150" s="594">
        <f>'STATE- GOA'!S150</f>
        <v>0</v>
      </c>
      <c r="R150" s="602">
        <f>'STATE- GOA'!T150</f>
        <v>0</v>
      </c>
      <c r="S150" s="594">
        <f>'STATE- GOA'!U150</f>
        <v>0</v>
      </c>
      <c r="T150" s="602">
        <f>'STATE- GOA'!X150</f>
        <v>0</v>
      </c>
      <c r="U150" s="602">
        <f>'STATE- GOA'!Y150</f>
        <v>0</v>
      </c>
      <c r="V150" s="594">
        <f>'STATE- GOA'!Z150</f>
        <v>0</v>
      </c>
      <c r="W150" s="602">
        <f>'STATE- GOA'!AA150</f>
        <v>0</v>
      </c>
      <c r="X150" s="594">
        <f>'STATE- GOA'!AB150</f>
        <v>0</v>
      </c>
      <c r="Y150" s="595"/>
    </row>
    <row r="151" spans="1:25">
      <c r="A151" s="594">
        <v>6.01</v>
      </c>
      <c r="B151" s="612" t="s">
        <v>27</v>
      </c>
      <c r="C151" s="602">
        <f>'STATE- GOA'!C151</f>
        <v>0</v>
      </c>
      <c r="D151" s="594">
        <f>'STATE- GOA'!D151</f>
        <v>0</v>
      </c>
      <c r="E151" s="602">
        <f>'STATE- GOA'!E151</f>
        <v>0</v>
      </c>
      <c r="F151" s="594">
        <f>'STATE- GOA'!F151</f>
        <v>0</v>
      </c>
      <c r="G151" s="603">
        <f>'STATE- GOA'!G151</f>
        <v>0</v>
      </c>
      <c r="H151" s="603">
        <f>'STATE- GOA'!H151</f>
        <v>0</v>
      </c>
      <c r="I151" s="602">
        <f>'STATE- GOA'!I151</f>
        <v>0</v>
      </c>
      <c r="J151" s="594">
        <f>'STATE- GOA'!J151</f>
        <v>0</v>
      </c>
      <c r="K151" s="602">
        <f>'STATE- GOA'!K151</f>
        <v>0</v>
      </c>
      <c r="L151" s="594">
        <f>'STATE- GOA'!L151</f>
        <v>0</v>
      </c>
      <c r="M151" s="631">
        <f>'STATE- GOA'!O151</f>
        <v>0</v>
      </c>
      <c r="N151" s="602">
        <f>'STATE- GOA'!P151</f>
        <v>0</v>
      </c>
      <c r="O151" s="594">
        <f>'STATE- GOA'!Q151</f>
        <v>0</v>
      </c>
      <c r="P151" s="602">
        <f>'STATE- GOA'!R151</f>
        <v>0</v>
      </c>
      <c r="Q151" s="594">
        <f>'STATE- GOA'!S151</f>
        <v>0</v>
      </c>
      <c r="R151" s="602">
        <f>'STATE- GOA'!T151</f>
        <v>0</v>
      </c>
      <c r="S151" s="594">
        <f>'STATE- GOA'!U151</f>
        <v>0</v>
      </c>
      <c r="T151" s="602">
        <f>'STATE- GOA'!X151</f>
        <v>0</v>
      </c>
      <c r="U151" s="602">
        <f>'STATE- GOA'!Y151</f>
        <v>0</v>
      </c>
      <c r="V151" s="594">
        <f>'STATE- GOA'!Z151</f>
        <v>0</v>
      </c>
      <c r="W151" s="602">
        <f>'STATE- GOA'!AA151</f>
        <v>0</v>
      </c>
      <c r="X151" s="594">
        <f>'STATE- GOA'!AB151</f>
        <v>0</v>
      </c>
      <c r="Y151" s="612"/>
    </row>
    <row r="152" spans="1:25">
      <c r="A152" s="594"/>
      <c r="B152" s="601" t="s">
        <v>28</v>
      </c>
      <c r="C152" s="602">
        <f>'STATE- GOA'!C152</f>
        <v>0</v>
      </c>
      <c r="D152" s="594">
        <f>'STATE- GOA'!D152</f>
        <v>0</v>
      </c>
      <c r="E152" s="602">
        <f>'STATE- GOA'!E152</f>
        <v>0</v>
      </c>
      <c r="F152" s="594">
        <f>'STATE- GOA'!F152</f>
        <v>0</v>
      </c>
      <c r="G152" s="603">
        <f>'STATE- GOA'!G152</f>
        <v>0</v>
      </c>
      <c r="H152" s="603">
        <f>'STATE- GOA'!H152</f>
        <v>0</v>
      </c>
      <c r="I152" s="602">
        <f>'STATE- GOA'!I152</f>
        <v>0</v>
      </c>
      <c r="J152" s="594">
        <f>'STATE- GOA'!J152</f>
        <v>0</v>
      </c>
      <c r="K152" s="602">
        <f>'STATE- GOA'!K152</f>
        <v>0</v>
      </c>
      <c r="L152" s="594">
        <f>'STATE- GOA'!L152</f>
        <v>0</v>
      </c>
      <c r="M152" s="631">
        <f>'STATE- GOA'!O152</f>
        <v>0.2</v>
      </c>
      <c r="N152" s="602">
        <f>'STATE- GOA'!P152</f>
        <v>0</v>
      </c>
      <c r="O152" s="594">
        <f>'STATE- GOA'!Q152</f>
        <v>0</v>
      </c>
      <c r="P152" s="602">
        <f>'STATE- GOA'!R152</f>
        <v>0</v>
      </c>
      <c r="Q152" s="594">
        <f>'STATE- GOA'!S152</f>
        <v>0</v>
      </c>
      <c r="R152" s="602">
        <f>'STATE- GOA'!T152</f>
        <v>0</v>
      </c>
      <c r="S152" s="594">
        <f>'STATE- GOA'!U152</f>
        <v>0</v>
      </c>
      <c r="T152" s="602">
        <f>'STATE- GOA'!X152</f>
        <v>0.2</v>
      </c>
      <c r="U152" s="602">
        <f>'STATE- GOA'!Y152</f>
        <v>0</v>
      </c>
      <c r="V152" s="594">
        <f>'STATE- GOA'!Z152</f>
        <v>0</v>
      </c>
      <c r="W152" s="602">
        <f>'STATE- GOA'!AA152</f>
        <v>0</v>
      </c>
      <c r="X152" s="594">
        <f>'STATE- GOA'!AB152</f>
        <v>0</v>
      </c>
      <c r="Y152" s="601"/>
    </row>
    <row r="153" spans="1:25">
      <c r="A153" s="594"/>
      <c r="B153" s="601" t="s">
        <v>29</v>
      </c>
      <c r="C153" s="602">
        <f>'STATE- GOA'!C153</f>
        <v>0</v>
      </c>
      <c r="D153" s="594">
        <f>'STATE- GOA'!D153</f>
        <v>0</v>
      </c>
      <c r="E153" s="602">
        <f>'STATE- GOA'!E153</f>
        <v>0</v>
      </c>
      <c r="F153" s="594">
        <f>'STATE- GOA'!F153</f>
        <v>0</v>
      </c>
      <c r="G153" s="603">
        <f>'STATE- GOA'!G153</f>
        <v>0</v>
      </c>
      <c r="H153" s="603">
        <f>'STATE- GOA'!H153</f>
        <v>0</v>
      </c>
      <c r="I153" s="602">
        <f>'STATE- GOA'!I153</f>
        <v>0</v>
      </c>
      <c r="J153" s="594">
        <f>'STATE- GOA'!J153</f>
        <v>0</v>
      </c>
      <c r="K153" s="602">
        <f>'STATE- GOA'!K153</f>
        <v>0</v>
      </c>
      <c r="L153" s="594">
        <f>'STATE- GOA'!L153</f>
        <v>0</v>
      </c>
      <c r="M153" s="631">
        <f>'STATE- GOA'!O153</f>
        <v>0.15</v>
      </c>
      <c r="N153" s="602">
        <f>'STATE- GOA'!P153</f>
        <v>0</v>
      </c>
      <c r="O153" s="594">
        <f>'STATE- GOA'!Q153</f>
        <v>0</v>
      </c>
      <c r="P153" s="602">
        <f>'STATE- GOA'!R153</f>
        <v>0</v>
      </c>
      <c r="Q153" s="594">
        <f>'STATE- GOA'!S153</f>
        <v>0</v>
      </c>
      <c r="R153" s="602">
        <f>'STATE- GOA'!T153</f>
        <v>0</v>
      </c>
      <c r="S153" s="594">
        <f>'STATE- GOA'!U153</f>
        <v>0</v>
      </c>
      <c r="T153" s="602">
        <f>'STATE- GOA'!X153</f>
        <v>0.15</v>
      </c>
      <c r="U153" s="602">
        <f>'STATE- GOA'!Y153</f>
        <v>0</v>
      </c>
      <c r="V153" s="594">
        <f>'STATE- GOA'!Z153</f>
        <v>0</v>
      </c>
      <c r="W153" s="602">
        <f>'STATE- GOA'!AA153</f>
        <v>0</v>
      </c>
      <c r="X153" s="594">
        <f>'STATE- GOA'!AB153</f>
        <v>0</v>
      </c>
      <c r="Y153" s="601"/>
    </row>
    <row r="154" spans="1:25">
      <c r="A154" s="594"/>
      <c r="B154" s="601" t="s">
        <v>30</v>
      </c>
      <c r="C154" s="602">
        <f>'STATE- GOA'!C154</f>
        <v>0</v>
      </c>
      <c r="D154" s="594">
        <f>'STATE- GOA'!D154</f>
        <v>0</v>
      </c>
      <c r="E154" s="602">
        <f>'STATE- GOA'!E154</f>
        <v>0</v>
      </c>
      <c r="F154" s="594">
        <f>'STATE- GOA'!F154</f>
        <v>0</v>
      </c>
      <c r="G154" s="603">
        <f>'STATE- GOA'!G154</f>
        <v>0</v>
      </c>
      <c r="H154" s="603">
        <f>'STATE- GOA'!H154</f>
        <v>0</v>
      </c>
      <c r="I154" s="602">
        <f>'STATE- GOA'!I154</f>
        <v>0</v>
      </c>
      <c r="J154" s="594">
        <f>'STATE- GOA'!J154</f>
        <v>0</v>
      </c>
      <c r="K154" s="602">
        <f>'STATE- GOA'!K154</f>
        <v>0</v>
      </c>
      <c r="L154" s="594">
        <f>'STATE- GOA'!L154</f>
        <v>0</v>
      </c>
      <c r="M154" s="631">
        <f>'STATE- GOA'!O154</f>
        <v>0.1</v>
      </c>
      <c r="N154" s="602">
        <f>'STATE- GOA'!P154</f>
        <v>0</v>
      </c>
      <c r="O154" s="594">
        <f>'STATE- GOA'!Q154</f>
        <v>0</v>
      </c>
      <c r="P154" s="602">
        <f>'STATE- GOA'!R154</f>
        <v>0</v>
      </c>
      <c r="Q154" s="594">
        <f>'STATE- GOA'!S154</f>
        <v>0</v>
      </c>
      <c r="R154" s="602">
        <f>'STATE- GOA'!T154</f>
        <v>0</v>
      </c>
      <c r="S154" s="594">
        <f>'STATE- GOA'!U154</f>
        <v>0</v>
      </c>
      <c r="T154" s="602">
        <f>'STATE- GOA'!X154</f>
        <v>0.1</v>
      </c>
      <c r="U154" s="602">
        <f>'STATE- GOA'!Y154</f>
        <v>0</v>
      </c>
      <c r="V154" s="594">
        <f>'STATE- GOA'!Z154</f>
        <v>0</v>
      </c>
      <c r="W154" s="602">
        <f>'STATE- GOA'!AA154</f>
        <v>0</v>
      </c>
      <c r="X154" s="594">
        <f>'STATE- GOA'!AB154</f>
        <v>0</v>
      </c>
      <c r="Y154" s="601"/>
    </row>
    <row r="155" spans="1:25">
      <c r="A155" s="594"/>
      <c r="B155" s="601" t="s">
        <v>31</v>
      </c>
      <c r="C155" s="602">
        <f>'STATE- GOA'!C155</f>
        <v>0</v>
      </c>
      <c r="D155" s="594">
        <f>'STATE- GOA'!D155</f>
        <v>0</v>
      </c>
      <c r="E155" s="602">
        <f>'STATE- GOA'!E155</f>
        <v>0</v>
      </c>
      <c r="F155" s="594">
        <f>'STATE- GOA'!F155</f>
        <v>0</v>
      </c>
      <c r="G155" s="603">
        <f>'STATE- GOA'!G155</f>
        <v>0</v>
      </c>
      <c r="H155" s="603">
        <f>'STATE- GOA'!H155</f>
        <v>0</v>
      </c>
      <c r="I155" s="602">
        <f>'STATE- GOA'!I155</f>
        <v>0</v>
      </c>
      <c r="J155" s="594">
        <f>'STATE- GOA'!J155</f>
        <v>0</v>
      </c>
      <c r="K155" s="602">
        <f>'STATE- GOA'!K155</f>
        <v>0</v>
      </c>
      <c r="L155" s="594">
        <f>'STATE- GOA'!L155</f>
        <v>0</v>
      </c>
      <c r="M155" s="631">
        <f>'STATE- GOA'!O155</f>
        <v>0.05</v>
      </c>
      <c r="N155" s="602">
        <f>'STATE- GOA'!P155</f>
        <v>0</v>
      </c>
      <c r="O155" s="594">
        <f>'STATE- GOA'!Q155</f>
        <v>0</v>
      </c>
      <c r="P155" s="602">
        <f>'STATE- GOA'!R155</f>
        <v>0</v>
      </c>
      <c r="Q155" s="594">
        <f>'STATE- GOA'!S155</f>
        <v>0</v>
      </c>
      <c r="R155" s="602">
        <f>'STATE- GOA'!T155</f>
        <v>0</v>
      </c>
      <c r="S155" s="594">
        <f>'STATE- GOA'!U155</f>
        <v>0</v>
      </c>
      <c r="T155" s="602">
        <f>'STATE- GOA'!X155</f>
        <v>0.05</v>
      </c>
      <c r="U155" s="602">
        <f>'STATE- GOA'!Y155</f>
        <v>0</v>
      </c>
      <c r="V155" s="594">
        <f>'STATE- GOA'!Z155</f>
        <v>0</v>
      </c>
      <c r="W155" s="602">
        <f>'STATE- GOA'!AA155</f>
        <v>0</v>
      </c>
      <c r="X155" s="594">
        <f>'STATE- GOA'!AB155</f>
        <v>0</v>
      </c>
      <c r="Y155" s="601"/>
    </row>
    <row r="156" spans="1:25">
      <c r="A156" s="594"/>
      <c r="B156" s="599" t="s">
        <v>16</v>
      </c>
      <c r="C156" s="602">
        <f>'STATE- GOA'!C156</f>
        <v>0</v>
      </c>
      <c r="D156" s="594">
        <f>'STATE- GOA'!D156</f>
        <v>0</v>
      </c>
      <c r="E156" s="602">
        <f>'STATE- GOA'!E156</f>
        <v>0</v>
      </c>
      <c r="F156" s="594">
        <f>'STATE- GOA'!F156</f>
        <v>0</v>
      </c>
      <c r="G156" s="603">
        <f>'STATE- GOA'!G156</f>
        <v>0</v>
      </c>
      <c r="H156" s="603">
        <f>'STATE- GOA'!H156</f>
        <v>0</v>
      </c>
      <c r="I156" s="602">
        <f>'STATE- GOA'!I156</f>
        <v>0</v>
      </c>
      <c r="J156" s="594">
        <f>'STATE- GOA'!J156</f>
        <v>0</v>
      </c>
      <c r="K156" s="602">
        <f>'STATE- GOA'!K156</f>
        <v>0</v>
      </c>
      <c r="L156" s="594">
        <f>'STATE- GOA'!L156</f>
        <v>0</v>
      </c>
      <c r="M156" s="631">
        <f>'STATE- GOA'!O156</f>
        <v>0</v>
      </c>
      <c r="N156" s="602">
        <f>'STATE- GOA'!P156</f>
        <v>0</v>
      </c>
      <c r="O156" s="594">
        <f>'STATE- GOA'!Q156</f>
        <v>0</v>
      </c>
      <c r="P156" s="602">
        <f>'STATE- GOA'!R156</f>
        <v>0</v>
      </c>
      <c r="Q156" s="594">
        <f>'STATE- GOA'!S156</f>
        <v>0</v>
      </c>
      <c r="R156" s="602">
        <f>'STATE- GOA'!T156</f>
        <v>0</v>
      </c>
      <c r="S156" s="594">
        <f>'STATE- GOA'!U156</f>
        <v>0</v>
      </c>
      <c r="T156" s="602">
        <f>'STATE- GOA'!X156</f>
        <v>0</v>
      </c>
      <c r="U156" s="602">
        <f>'STATE- GOA'!Y156</f>
        <v>0</v>
      </c>
      <c r="V156" s="594">
        <f>'STATE- GOA'!Z156</f>
        <v>0</v>
      </c>
      <c r="W156" s="602">
        <f>'STATE- GOA'!AA156</f>
        <v>0</v>
      </c>
      <c r="X156" s="594">
        <f>'STATE- GOA'!AB156</f>
        <v>0</v>
      </c>
      <c r="Y156" s="599"/>
    </row>
    <row r="157" spans="1:25" ht="18">
      <c r="A157" s="594">
        <f>+A151+0.01</f>
        <v>6.02</v>
      </c>
      <c r="B157" s="595" t="s">
        <v>32</v>
      </c>
      <c r="C157" s="602">
        <f>'STATE- GOA'!C157</f>
        <v>0</v>
      </c>
      <c r="D157" s="594">
        <f>'STATE- GOA'!D157</f>
        <v>0</v>
      </c>
      <c r="E157" s="602">
        <f>'STATE- GOA'!E157</f>
        <v>0</v>
      </c>
      <c r="F157" s="594">
        <f>'STATE- GOA'!F157</f>
        <v>0</v>
      </c>
      <c r="G157" s="603">
        <f>'STATE- GOA'!G157</f>
        <v>0</v>
      </c>
      <c r="H157" s="603">
        <f>'STATE- GOA'!H157</f>
        <v>0</v>
      </c>
      <c r="I157" s="602">
        <f>'STATE- GOA'!I157</f>
        <v>0</v>
      </c>
      <c r="J157" s="594">
        <f>'STATE- GOA'!J157</f>
        <v>0</v>
      </c>
      <c r="K157" s="602">
        <f>'STATE- GOA'!K157</f>
        <v>0</v>
      </c>
      <c r="L157" s="594">
        <f>'STATE- GOA'!L157</f>
        <v>0</v>
      </c>
      <c r="M157" s="631">
        <f>'STATE- GOA'!O157</f>
        <v>0</v>
      </c>
      <c r="N157" s="602">
        <f>'STATE- GOA'!P157</f>
        <v>0</v>
      </c>
      <c r="O157" s="594">
        <f>'STATE- GOA'!Q157</f>
        <v>0</v>
      </c>
      <c r="P157" s="602">
        <f>'STATE- GOA'!R157</f>
        <v>0</v>
      </c>
      <c r="Q157" s="594">
        <f>'STATE- GOA'!S157</f>
        <v>0</v>
      </c>
      <c r="R157" s="602">
        <f>'STATE- GOA'!T157</f>
        <v>0</v>
      </c>
      <c r="S157" s="594">
        <f>'STATE- GOA'!U157</f>
        <v>0</v>
      </c>
      <c r="T157" s="602">
        <f>'STATE- GOA'!X157</f>
        <v>0</v>
      </c>
      <c r="U157" s="602">
        <f>'STATE- GOA'!Y157</f>
        <v>0</v>
      </c>
      <c r="V157" s="594">
        <f>'STATE- GOA'!Z157</f>
        <v>0</v>
      </c>
      <c r="W157" s="602">
        <f>'STATE- GOA'!AA157</f>
        <v>0</v>
      </c>
      <c r="X157" s="594">
        <f>'STATE- GOA'!AB157</f>
        <v>0</v>
      </c>
      <c r="Y157" s="595"/>
    </row>
    <row r="158" spans="1:25">
      <c r="A158" s="594"/>
      <c r="B158" s="601" t="s">
        <v>28</v>
      </c>
      <c r="C158" s="602">
        <f>'STATE- GOA'!C158</f>
        <v>0</v>
      </c>
      <c r="D158" s="594">
        <f>'STATE- GOA'!D158</f>
        <v>0</v>
      </c>
      <c r="E158" s="602">
        <f>'STATE- GOA'!E158</f>
        <v>0</v>
      </c>
      <c r="F158" s="594">
        <f>'STATE- GOA'!F158</f>
        <v>0</v>
      </c>
      <c r="G158" s="603">
        <f>'STATE- GOA'!G158</f>
        <v>0</v>
      </c>
      <c r="H158" s="603">
        <f>'STATE- GOA'!H158</f>
        <v>0</v>
      </c>
      <c r="I158" s="602">
        <f>'STATE- GOA'!I158</f>
        <v>0</v>
      </c>
      <c r="J158" s="594">
        <f>'STATE- GOA'!J158</f>
        <v>0</v>
      </c>
      <c r="K158" s="602">
        <f>'STATE- GOA'!K158</f>
        <v>0</v>
      </c>
      <c r="L158" s="594">
        <f>'STATE- GOA'!L158</f>
        <v>0</v>
      </c>
      <c r="M158" s="631">
        <f>'STATE- GOA'!O158</f>
        <v>0.2</v>
      </c>
      <c r="N158" s="602">
        <f>'STATE- GOA'!P158</f>
        <v>0</v>
      </c>
      <c r="O158" s="594">
        <f>'STATE- GOA'!Q158</f>
        <v>0</v>
      </c>
      <c r="P158" s="602">
        <f>'STATE- GOA'!R158</f>
        <v>0</v>
      </c>
      <c r="Q158" s="594">
        <f>'STATE- GOA'!S158</f>
        <v>0</v>
      </c>
      <c r="R158" s="602">
        <f>'STATE- GOA'!T158</f>
        <v>0</v>
      </c>
      <c r="S158" s="594">
        <f>'STATE- GOA'!U158</f>
        <v>0</v>
      </c>
      <c r="T158" s="602">
        <f>'STATE- GOA'!X158</f>
        <v>0.2</v>
      </c>
      <c r="U158" s="602">
        <f>'STATE- GOA'!Y158</f>
        <v>0</v>
      </c>
      <c r="V158" s="594">
        <f>'STATE- GOA'!Z158</f>
        <v>0</v>
      </c>
      <c r="W158" s="602">
        <f>'STATE- GOA'!AA158</f>
        <v>0</v>
      </c>
      <c r="X158" s="594">
        <f>'STATE- GOA'!AB158</f>
        <v>0</v>
      </c>
      <c r="Y158" s="601"/>
    </row>
    <row r="159" spans="1:25">
      <c r="A159" s="594"/>
      <c r="B159" s="601" t="s">
        <v>29</v>
      </c>
      <c r="C159" s="602">
        <f>'STATE- GOA'!C159</f>
        <v>0</v>
      </c>
      <c r="D159" s="594">
        <f>'STATE- GOA'!D159</f>
        <v>0</v>
      </c>
      <c r="E159" s="602">
        <f>'STATE- GOA'!E159</f>
        <v>0</v>
      </c>
      <c r="F159" s="594">
        <f>'STATE- GOA'!F159</f>
        <v>0</v>
      </c>
      <c r="G159" s="603">
        <f>'STATE- GOA'!G159</f>
        <v>0</v>
      </c>
      <c r="H159" s="603">
        <f>'STATE- GOA'!H159</f>
        <v>0</v>
      </c>
      <c r="I159" s="602">
        <f>'STATE- GOA'!I159</f>
        <v>0</v>
      </c>
      <c r="J159" s="594">
        <f>'STATE- GOA'!J159</f>
        <v>0</v>
      </c>
      <c r="K159" s="602">
        <f>'STATE- GOA'!K159</f>
        <v>0</v>
      </c>
      <c r="L159" s="594">
        <f>'STATE- GOA'!L159</f>
        <v>0</v>
      </c>
      <c r="M159" s="631">
        <f>'STATE- GOA'!O159</f>
        <v>0.15</v>
      </c>
      <c r="N159" s="602">
        <f>'STATE- GOA'!P159</f>
        <v>0</v>
      </c>
      <c r="O159" s="594">
        <f>'STATE- GOA'!Q159</f>
        <v>0</v>
      </c>
      <c r="P159" s="602">
        <f>'STATE- GOA'!R159</f>
        <v>0</v>
      </c>
      <c r="Q159" s="594">
        <f>'STATE- GOA'!S159</f>
        <v>0</v>
      </c>
      <c r="R159" s="602">
        <f>'STATE- GOA'!T159</f>
        <v>0</v>
      </c>
      <c r="S159" s="594">
        <f>'STATE- GOA'!U159</f>
        <v>0</v>
      </c>
      <c r="T159" s="602">
        <f>'STATE- GOA'!X159</f>
        <v>0.15</v>
      </c>
      <c r="U159" s="602">
        <f>'STATE- GOA'!Y159</f>
        <v>0</v>
      </c>
      <c r="V159" s="594">
        <f>'STATE- GOA'!Z159</f>
        <v>0</v>
      </c>
      <c r="W159" s="602">
        <f>'STATE- GOA'!AA159</f>
        <v>0</v>
      </c>
      <c r="X159" s="594">
        <f>'STATE- GOA'!AB159</f>
        <v>0</v>
      </c>
      <c r="Y159" s="601"/>
    </row>
    <row r="160" spans="1:25">
      <c r="A160" s="594"/>
      <c r="B160" s="601" t="s">
        <v>30</v>
      </c>
      <c r="C160" s="602">
        <f>'STATE- GOA'!C160</f>
        <v>0</v>
      </c>
      <c r="D160" s="594">
        <f>'STATE- GOA'!D160</f>
        <v>0</v>
      </c>
      <c r="E160" s="602">
        <f>'STATE- GOA'!E160</f>
        <v>0</v>
      </c>
      <c r="F160" s="594">
        <f>'STATE- GOA'!F160</f>
        <v>0</v>
      </c>
      <c r="G160" s="603">
        <f>'STATE- GOA'!G160</f>
        <v>0</v>
      </c>
      <c r="H160" s="603">
        <f>'STATE- GOA'!H160</f>
        <v>0</v>
      </c>
      <c r="I160" s="602">
        <f>'STATE- GOA'!I160</f>
        <v>0</v>
      </c>
      <c r="J160" s="594">
        <f>'STATE- GOA'!J160</f>
        <v>0</v>
      </c>
      <c r="K160" s="602">
        <f>'STATE- GOA'!K160</f>
        <v>0</v>
      </c>
      <c r="L160" s="594">
        <f>'STATE- GOA'!L160</f>
        <v>0</v>
      </c>
      <c r="M160" s="631">
        <f>'STATE- GOA'!O160</f>
        <v>0.1</v>
      </c>
      <c r="N160" s="602">
        <f>'STATE- GOA'!P160</f>
        <v>0</v>
      </c>
      <c r="O160" s="594">
        <f>'STATE- GOA'!Q160</f>
        <v>0</v>
      </c>
      <c r="P160" s="602">
        <f>'STATE- GOA'!R160</f>
        <v>0</v>
      </c>
      <c r="Q160" s="594">
        <f>'STATE- GOA'!S160</f>
        <v>0</v>
      </c>
      <c r="R160" s="602">
        <f>'STATE- GOA'!T160</f>
        <v>0</v>
      </c>
      <c r="S160" s="594">
        <f>'STATE- GOA'!U160</f>
        <v>0</v>
      </c>
      <c r="T160" s="602">
        <f>'STATE- GOA'!X160</f>
        <v>0.1</v>
      </c>
      <c r="U160" s="602">
        <f>'STATE- GOA'!Y160</f>
        <v>0</v>
      </c>
      <c r="V160" s="594">
        <f>'STATE- GOA'!Z160</f>
        <v>0</v>
      </c>
      <c r="W160" s="602">
        <f>'STATE- GOA'!AA160</f>
        <v>0</v>
      </c>
      <c r="X160" s="594">
        <f>'STATE- GOA'!AB160</f>
        <v>0</v>
      </c>
      <c r="Y160" s="601"/>
    </row>
    <row r="161" spans="1:27">
      <c r="A161" s="594"/>
      <c r="B161" s="601" t="s">
        <v>31</v>
      </c>
      <c r="C161" s="602">
        <f>'STATE- GOA'!C161</f>
        <v>0</v>
      </c>
      <c r="D161" s="594">
        <f>'STATE- GOA'!D161</f>
        <v>0</v>
      </c>
      <c r="E161" s="602">
        <f>'STATE- GOA'!E161</f>
        <v>0</v>
      </c>
      <c r="F161" s="594">
        <f>'STATE- GOA'!F161</f>
        <v>0</v>
      </c>
      <c r="G161" s="603">
        <f>'STATE- GOA'!G161</f>
        <v>0</v>
      </c>
      <c r="H161" s="603">
        <f>'STATE- GOA'!H161</f>
        <v>0</v>
      </c>
      <c r="I161" s="602">
        <f>'STATE- GOA'!I161</f>
        <v>0</v>
      </c>
      <c r="J161" s="594">
        <f>'STATE- GOA'!J161</f>
        <v>0</v>
      </c>
      <c r="K161" s="602">
        <f>'STATE- GOA'!K161</f>
        <v>0</v>
      </c>
      <c r="L161" s="594">
        <f>'STATE- GOA'!L161</f>
        <v>0</v>
      </c>
      <c r="M161" s="631">
        <f>'STATE- GOA'!O161</f>
        <v>0.05</v>
      </c>
      <c r="N161" s="602">
        <f>'STATE- GOA'!P161</f>
        <v>0</v>
      </c>
      <c r="O161" s="594">
        <f>'STATE- GOA'!Q161</f>
        <v>0</v>
      </c>
      <c r="P161" s="602">
        <f>'STATE- GOA'!R161</f>
        <v>0</v>
      </c>
      <c r="Q161" s="594">
        <f>'STATE- GOA'!S161</f>
        <v>0</v>
      </c>
      <c r="R161" s="602">
        <f>'STATE- GOA'!T161</f>
        <v>0</v>
      </c>
      <c r="S161" s="594">
        <f>'STATE- GOA'!U161</f>
        <v>0</v>
      </c>
      <c r="T161" s="602">
        <f>'STATE- GOA'!X161</f>
        <v>0.05</v>
      </c>
      <c r="U161" s="602">
        <f>'STATE- GOA'!Y161</f>
        <v>0</v>
      </c>
      <c r="V161" s="594">
        <f>'STATE- GOA'!Z161</f>
        <v>0</v>
      </c>
      <c r="W161" s="602">
        <f>'STATE- GOA'!AA161</f>
        <v>0</v>
      </c>
      <c r="X161" s="594">
        <f>'STATE- GOA'!AB161</f>
        <v>0</v>
      </c>
      <c r="Y161" s="601"/>
    </row>
    <row r="162" spans="1:27">
      <c r="A162" s="594"/>
      <c r="B162" s="599" t="s">
        <v>16</v>
      </c>
      <c r="C162" s="602">
        <f>'STATE- GOA'!C162</f>
        <v>0</v>
      </c>
      <c r="D162" s="594">
        <f>'STATE- GOA'!D162</f>
        <v>0</v>
      </c>
      <c r="E162" s="602">
        <f>'STATE- GOA'!E162</f>
        <v>0</v>
      </c>
      <c r="F162" s="594">
        <f>'STATE- GOA'!F162</f>
        <v>0</v>
      </c>
      <c r="G162" s="603">
        <f>'STATE- GOA'!G162</f>
        <v>0</v>
      </c>
      <c r="H162" s="603">
        <f>'STATE- GOA'!H162</f>
        <v>0</v>
      </c>
      <c r="I162" s="602">
        <f>'STATE- GOA'!I162</f>
        <v>0</v>
      </c>
      <c r="J162" s="594">
        <f>'STATE- GOA'!J162</f>
        <v>0</v>
      </c>
      <c r="K162" s="602">
        <f>'STATE- GOA'!K162</f>
        <v>0</v>
      </c>
      <c r="L162" s="594">
        <f>'STATE- GOA'!L162</f>
        <v>0</v>
      </c>
      <c r="M162" s="631">
        <f>'STATE- GOA'!O162</f>
        <v>0</v>
      </c>
      <c r="N162" s="602">
        <f>'STATE- GOA'!P162</f>
        <v>0</v>
      </c>
      <c r="O162" s="594">
        <f>'STATE- GOA'!Q162</f>
        <v>0</v>
      </c>
      <c r="P162" s="602">
        <f>'STATE- GOA'!R162</f>
        <v>0</v>
      </c>
      <c r="Q162" s="594">
        <f>'STATE- GOA'!S162</f>
        <v>0</v>
      </c>
      <c r="R162" s="602">
        <f>'STATE- GOA'!T162</f>
        <v>0</v>
      </c>
      <c r="S162" s="594">
        <f>'STATE- GOA'!U162</f>
        <v>0</v>
      </c>
      <c r="T162" s="602">
        <f>'STATE- GOA'!X162</f>
        <v>0</v>
      </c>
      <c r="U162" s="602">
        <f>'STATE- GOA'!Y162</f>
        <v>0</v>
      </c>
      <c r="V162" s="594">
        <f>'STATE- GOA'!Z162</f>
        <v>0</v>
      </c>
      <c r="W162" s="602">
        <f>'STATE- GOA'!AA162</f>
        <v>0</v>
      </c>
      <c r="X162" s="594">
        <f>'STATE- GOA'!AB162</f>
        <v>0</v>
      </c>
      <c r="Y162" s="599"/>
    </row>
    <row r="163" spans="1:27">
      <c r="A163" s="594">
        <v>6.03</v>
      </c>
      <c r="B163" s="595" t="s">
        <v>33</v>
      </c>
      <c r="C163" s="602">
        <f>'STATE- GOA'!C163</f>
        <v>0</v>
      </c>
      <c r="D163" s="594">
        <f>'STATE- GOA'!D163</f>
        <v>0</v>
      </c>
      <c r="E163" s="602">
        <f>'STATE- GOA'!E163</f>
        <v>0</v>
      </c>
      <c r="F163" s="594">
        <f>'STATE- GOA'!F163</f>
        <v>0</v>
      </c>
      <c r="G163" s="603">
        <f>'STATE- GOA'!G163</f>
        <v>0</v>
      </c>
      <c r="H163" s="603">
        <f>'STATE- GOA'!H163</f>
        <v>0</v>
      </c>
      <c r="I163" s="602">
        <f>'STATE- GOA'!I163</f>
        <v>0</v>
      </c>
      <c r="J163" s="594">
        <f>'STATE- GOA'!J163</f>
        <v>0</v>
      </c>
      <c r="K163" s="602">
        <f>'STATE- GOA'!K163</f>
        <v>0</v>
      </c>
      <c r="L163" s="594">
        <f>'STATE- GOA'!L163</f>
        <v>0</v>
      </c>
      <c r="M163" s="631">
        <f>'STATE- GOA'!O163</f>
        <v>0</v>
      </c>
      <c r="N163" s="602">
        <f>'STATE- GOA'!P163</f>
        <v>0</v>
      </c>
      <c r="O163" s="594">
        <f>'STATE- GOA'!Q163</f>
        <v>0</v>
      </c>
      <c r="P163" s="602">
        <f>'STATE- GOA'!R163</f>
        <v>0</v>
      </c>
      <c r="Q163" s="594">
        <f>'STATE- GOA'!S163</f>
        <v>0</v>
      </c>
      <c r="R163" s="602">
        <f>'STATE- GOA'!T163</f>
        <v>0</v>
      </c>
      <c r="S163" s="594">
        <f>'STATE- GOA'!U163</f>
        <v>0</v>
      </c>
      <c r="T163" s="602">
        <f>'STATE- GOA'!X163</f>
        <v>0</v>
      </c>
      <c r="U163" s="602">
        <f>'STATE- GOA'!Y163</f>
        <v>0</v>
      </c>
      <c r="V163" s="594">
        <f>'STATE- GOA'!Z163</f>
        <v>0</v>
      </c>
      <c r="W163" s="602">
        <f>'STATE- GOA'!AA163</f>
        <v>0</v>
      </c>
      <c r="X163" s="594">
        <f>'STATE- GOA'!AB163</f>
        <v>0</v>
      </c>
      <c r="Y163" s="595"/>
    </row>
    <row r="164" spans="1:27" ht="18">
      <c r="A164" s="594"/>
      <c r="B164" s="601" t="s">
        <v>344</v>
      </c>
      <c r="C164" s="602">
        <f>'STATE- GOA'!C164</f>
        <v>0</v>
      </c>
      <c r="D164" s="594">
        <f>'STATE- GOA'!D164</f>
        <v>0</v>
      </c>
      <c r="E164" s="602">
        <f>'STATE- GOA'!E164</f>
        <v>0</v>
      </c>
      <c r="F164" s="594">
        <f>'STATE- GOA'!F164</f>
        <v>0</v>
      </c>
      <c r="G164" s="603">
        <f>'STATE- GOA'!G164</f>
        <v>0</v>
      </c>
      <c r="H164" s="603">
        <f>'STATE- GOA'!H164</f>
        <v>0</v>
      </c>
      <c r="I164" s="602">
        <f>'STATE- GOA'!I164</f>
        <v>0</v>
      </c>
      <c r="J164" s="594">
        <f>'STATE- GOA'!J164</f>
        <v>0</v>
      </c>
      <c r="K164" s="602">
        <f>'STATE- GOA'!K164</f>
        <v>0</v>
      </c>
      <c r="L164" s="594">
        <f>'STATE- GOA'!L164</f>
        <v>0</v>
      </c>
      <c r="M164" s="631">
        <f>'STATE- GOA'!O164</f>
        <v>0.05</v>
      </c>
      <c r="N164" s="602">
        <f>'STATE- GOA'!P164</f>
        <v>92</v>
      </c>
      <c r="O164" s="594">
        <f>'STATE- GOA'!Q164</f>
        <v>4.6000000000000005</v>
      </c>
      <c r="P164" s="602">
        <f>'STATE- GOA'!R164</f>
        <v>92</v>
      </c>
      <c r="Q164" s="594">
        <f>'STATE- GOA'!S164</f>
        <v>4.6000000000000005</v>
      </c>
      <c r="R164" s="602">
        <f>'STATE- GOA'!T164</f>
        <v>0</v>
      </c>
      <c r="S164" s="594">
        <f>'STATE- GOA'!U164</f>
        <v>0</v>
      </c>
      <c r="T164" s="602">
        <f>'STATE- GOA'!X164</f>
        <v>0.05</v>
      </c>
      <c r="U164" s="602">
        <f>'STATE- GOA'!Y164</f>
        <v>92</v>
      </c>
      <c r="V164" s="594">
        <f>'STATE- GOA'!Z164</f>
        <v>4.6000000000000005</v>
      </c>
      <c r="W164" s="602">
        <f>'STATE- GOA'!AA164</f>
        <v>92</v>
      </c>
      <c r="X164" s="594">
        <f>'STATE- GOA'!AB164</f>
        <v>4.6000000000000005</v>
      </c>
      <c r="Y164" s="601" t="s">
        <v>604</v>
      </c>
      <c r="Z164" s="619">
        <f>SUM('North District :South Disrict'!AB164)</f>
        <v>4.6000000000000005</v>
      </c>
      <c r="AA164" s="619">
        <f>Z164-X164</f>
        <v>0</v>
      </c>
    </row>
    <row r="165" spans="1:27">
      <c r="A165" s="594"/>
      <c r="B165" s="601" t="s">
        <v>29</v>
      </c>
      <c r="C165" s="602">
        <f>'STATE- GOA'!C165</f>
        <v>408</v>
      </c>
      <c r="D165" s="594">
        <f>'STATE- GOA'!D165</f>
        <v>20.399999999999999</v>
      </c>
      <c r="E165" s="602">
        <f>'STATE- GOA'!E165</f>
        <v>210</v>
      </c>
      <c r="F165" s="594">
        <f>'STATE- GOA'!F165</f>
        <v>10.19</v>
      </c>
      <c r="G165" s="603">
        <f>'STATE- GOA'!G165</f>
        <v>0.51470588235294112</v>
      </c>
      <c r="H165" s="603">
        <f>'STATE- GOA'!H165</f>
        <v>0.49950980392156863</v>
      </c>
      <c r="I165" s="602">
        <f>'STATE- GOA'!I165</f>
        <v>198</v>
      </c>
      <c r="J165" s="594">
        <f>'STATE- GOA'!J165</f>
        <v>10.209999999999999</v>
      </c>
      <c r="K165" s="602">
        <f>'STATE- GOA'!K165</f>
        <v>0</v>
      </c>
      <c r="L165" s="594">
        <f>'STATE- GOA'!L165</f>
        <v>0</v>
      </c>
      <c r="M165" s="631">
        <f>'STATE- GOA'!O165</f>
        <v>4.4999999999999998E-2</v>
      </c>
      <c r="N165" s="602">
        <f>'STATE- GOA'!P165</f>
        <v>0</v>
      </c>
      <c r="O165" s="594">
        <f>'STATE- GOA'!Q165</f>
        <v>0</v>
      </c>
      <c r="P165" s="602">
        <f>'STATE- GOA'!R165</f>
        <v>0</v>
      </c>
      <c r="Q165" s="594">
        <f>'STATE- GOA'!S165</f>
        <v>0</v>
      </c>
      <c r="R165" s="602">
        <f>'STATE- GOA'!T165</f>
        <v>0</v>
      </c>
      <c r="S165" s="594">
        <f>'STATE- GOA'!U165</f>
        <v>0</v>
      </c>
      <c r="T165" s="602">
        <f>'STATE- GOA'!X165</f>
        <v>4.4999999999999998E-2</v>
      </c>
      <c r="U165" s="602">
        <f>'STATE- GOA'!Y165</f>
        <v>0</v>
      </c>
      <c r="V165" s="594">
        <f>'STATE- GOA'!Z165</f>
        <v>0</v>
      </c>
      <c r="W165" s="602">
        <f>'STATE- GOA'!AA165</f>
        <v>0</v>
      </c>
      <c r="X165" s="594">
        <f>'STATE- GOA'!AB165</f>
        <v>0</v>
      </c>
      <c r="Y165" s="601"/>
      <c r="Z165" s="619">
        <f>SUM('North District :South Disrict'!AB165)</f>
        <v>0</v>
      </c>
      <c r="AA165" s="619">
        <f t="shared" ref="AA165:AA228" si="9">Z165-X165</f>
        <v>0</v>
      </c>
    </row>
    <row r="166" spans="1:27">
      <c r="A166" s="594"/>
      <c r="B166" s="601" t="s">
        <v>30</v>
      </c>
      <c r="C166" s="602">
        <f>'STATE- GOA'!C166</f>
        <v>0</v>
      </c>
      <c r="D166" s="594">
        <f>'STATE- GOA'!D166</f>
        <v>0</v>
      </c>
      <c r="E166" s="602">
        <f>'STATE- GOA'!E166</f>
        <v>0</v>
      </c>
      <c r="F166" s="594">
        <f>'STATE- GOA'!F166</f>
        <v>0</v>
      </c>
      <c r="G166" s="603">
        <f>'STATE- GOA'!G166</f>
        <v>0</v>
      </c>
      <c r="H166" s="603">
        <f>'STATE- GOA'!H166</f>
        <v>0</v>
      </c>
      <c r="I166" s="602">
        <f>'STATE- GOA'!I166</f>
        <v>0</v>
      </c>
      <c r="J166" s="594">
        <f>'STATE- GOA'!J166</f>
        <v>0</v>
      </c>
      <c r="K166" s="602">
        <f>'STATE- GOA'!K166</f>
        <v>0</v>
      </c>
      <c r="L166" s="594">
        <f>'STATE- GOA'!L166</f>
        <v>0</v>
      </c>
      <c r="M166" s="631">
        <f>'STATE- GOA'!O166</f>
        <v>0.03</v>
      </c>
      <c r="N166" s="602">
        <f>'STATE- GOA'!P166</f>
        <v>0</v>
      </c>
      <c r="O166" s="594">
        <f>'STATE- GOA'!Q166</f>
        <v>0</v>
      </c>
      <c r="P166" s="602">
        <f>'STATE- GOA'!R166</f>
        <v>0</v>
      </c>
      <c r="Q166" s="594">
        <f>'STATE- GOA'!S166</f>
        <v>0</v>
      </c>
      <c r="R166" s="602">
        <f>'STATE- GOA'!T166</f>
        <v>0</v>
      </c>
      <c r="S166" s="594">
        <f>'STATE- GOA'!U166</f>
        <v>0</v>
      </c>
      <c r="T166" s="602">
        <f>'STATE- GOA'!X166</f>
        <v>0.03</v>
      </c>
      <c r="U166" s="602">
        <f>'STATE- GOA'!Y166</f>
        <v>0</v>
      </c>
      <c r="V166" s="594">
        <f>'STATE- GOA'!Z166</f>
        <v>0</v>
      </c>
      <c r="W166" s="602">
        <f>'STATE- GOA'!AA166</f>
        <v>0</v>
      </c>
      <c r="X166" s="594">
        <f>'STATE- GOA'!AB166</f>
        <v>0</v>
      </c>
      <c r="Y166" s="601"/>
      <c r="Z166" s="619">
        <f>SUM('North District :South Disrict'!AB166)</f>
        <v>0</v>
      </c>
      <c r="AA166" s="619">
        <f t="shared" si="9"/>
        <v>0</v>
      </c>
    </row>
    <row r="167" spans="1:27">
      <c r="A167" s="594"/>
      <c r="B167" s="601" t="s">
        <v>31</v>
      </c>
      <c r="C167" s="602">
        <f>'STATE- GOA'!C167</f>
        <v>0</v>
      </c>
      <c r="D167" s="594">
        <f>'STATE- GOA'!D167</f>
        <v>0</v>
      </c>
      <c r="E167" s="602">
        <f>'STATE- GOA'!E167</f>
        <v>0</v>
      </c>
      <c r="F167" s="594">
        <f>'STATE- GOA'!F167</f>
        <v>0</v>
      </c>
      <c r="G167" s="603">
        <f>'STATE- GOA'!G167</f>
        <v>0</v>
      </c>
      <c r="H167" s="603">
        <f>'STATE- GOA'!H167</f>
        <v>0</v>
      </c>
      <c r="I167" s="602">
        <f>'STATE- GOA'!I167</f>
        <v>0</v>
      </c>
      <c r="J167" s="594">
        <f>'STATE- GOA'!J167</f>
        <v>0</v>
      </c>
      <c r="K167" s="602">
        <f>'STATE- GOA'!K167</f>
        <v>0</v>
      </c>
      <c r="L167" s="594">
        <f>'STATE- GOA'!L167</f>
        <v>0</v>
      </c>
      <c r="M167" s="631">
        <f>'STATE- GOA'!O167</f>
        <v>1.4999999999999999E-2</v>
      </c>
      <c r="N167" s="602">
        <f>'STATE- GOA'!P167</f>
        <v>0</v>
      </c>
      <c r="O167" s="594">
        <f>'STATE- GOA'!Q167</f>
        <v>0</v>
      </c>
      <c r="P167" s="602">
        <f>'STATE- GOA'!R167</f>
        <v>0</v>
      </c>
      <c r="Q167" s="594">
        <f>'STATE- GOA'!S167</f>
        <v>0</v>
      </c>
      <c r="R167" s="602">
        <f>'STATE- GOA'!T167</f>
        <v>0</v>
      </c>
      <c r="S167" s="594">
        <f>'STATE- GOA'!U167</f>
        <v>0</v>
      </c>
      <c r="T167" s="602">
        <f>'STATE- GOA'!X167</f>
        <v>1.4999999999999999E-2</v>
      </c>
      <c r="U167" s="602">
        <f>'STATE- GOA'!Y167</f>
        <v>0</v>
      </c>
      <c r="V167" s="594">
        <f>'STATE- GOA'!Z167</f>
        <v>0</v>
      </c>
      <c r="W167" s="602">
        <f>'STATE- GOA'!AA167</f>
        <v>0</v>
      </c>
      <c r="X167" s="594">
        <f>'STATE- GOA'!AB167</f>
        <v>0</v>
      </c>
      <c r="Y167" s="601"/>
      <c r="Z167" s="619">
        <f>SUM('North District :South Disrict'!AB167)</f>
        <v>0</v>
      </c>
      <c r="AA167" s="619">
        <f t="shared" si="9"/>
        <v>0</v>
      </c>
    </row>
    <row r="168" spans="1:27">
      <c r="A168" s="594"/>
      <c r="B168" s="599" t="s">
        <v>16</v>
      </c>
      <c r="C168" s="602">
        <f>'STATE- GOA'!C168</f>
        <v>408</v>
      </c>
      <c r="D168" s="594">
        <f>'STATE- GOA'!D168</f>
        <v>20.399999999999999</v>
      </c>
      <c r="E168" s="602">
        <f>'STATE- GOA'!E168</f>
        <v>210</v>
      </c>
      <c r="F168" s="594">
        <f>'STATE- GOA'!F168</f>
        <v>10.19</v>
      </c>
      <c r="G168" s="603">
        <f>'STATE- GOA'!G168</f>
        <v>0.51470588235294112</v>
      </c>
      <c r="H168" s="603">
        <f>'STATE- GOA'!H168</f>
        <v>0.49950980392156863</v>
      </c>
      <c r="I168" s="602">
        <f>'STATE- GOA'!I168</f>
        <v>198</v>
      </c>
      <c r="J168" s="594">
        <f>'STATE- GOA'!J168</f>
        <v>10.209999999999999</v>
      </c>
      <c r="K168" s="602">
        <f>'STATE- GOA'!K168</f>
        <v>0</v>
      </c>
      <c r="L168" s="594">
        <f>'STATE- GOA'!L168</f>
        <v>0</v>
      </c>
      <c r="M168" s="631">
        <f>'STATE- GOA'!O168</f>
        <v>0</v>
      </c>
      <c r="N168" s="602">
        <f>'STATE- GOA'!P168</f>
        <v>92</v>
      </c>
      <c r="O168" s="594">
        <f>'STATE- GOA'!Q168</f>
        <v>4.6000000000000005</v>
      </c>
      <c r="P168" s="602">
        <f>'STATE- GOA'!R168</f>
        <v>92</v>
      </c>
      <c r="Q168" s="594">
        <f>'STATE- GOA'!S168</f>
        <v>4.6000000000000005</v>
      </c>
      <c r="R168" s="602">
        <f>'STATE- GOA'!T168</f>
        <v>0</v>
      </c>
      <c r="S168" s="594">
        <f>'STATE- GOA'!U168</f>
        <v>0</v>
      </c>
      <c r="T168" s="602">
        <f>'STATE- GOA'!X168</f>
        <v>0</v>
      </c>
      <c r="U168" s="602">
        <f>'STATE- GOA'!Y168</f>
        <v>92</v>
      </c>
      <c r="V168" s="594">
        <f>'STATE- GOA'!Z168</f>
        <v>4.6000000000000005</v>
      </c>
      <c r="W168" s="602">
        <f>'STATE- GOA'!AA168</f>
        <v>92</v>
      </c>
      <c r="X168" s="594">
        <f>'STATE- GOA'!AB168</f>
        <v>4.6000000000000005</v>
      </c>
      <c r="Y168" s="599"/>
      <c r="Z168" s="619">
        <f>SUM('North District :South Disrict'!AB168)</f>
        <v>4.6000000000000005</v>
      </c>
      <c r="AA168" s="619">
        <f t="shared" si="9"/>
        <v>0</v>
      </c>
    </row>
    <row r="169" spans="1:27" ht="18">
      <c r="A169" s="594">
        <v>6.04</v>
      </c>
      <c r="B169" s="595" t="s">
        <v>34</v>
      </c>
      <c r="C169" s="602">
        <f>'STATE- GOA'!C169</f>
        <v>0</v>
      </c>
      <c r="D169" s="594">
        <f>'STATE- GOA'!D169</f>
        <v>0</v>
      </c>
      <c r="E169" s="602">
        <f>'STATE- GOA'!E169</f>
        <v>0</v>
      </c>
      <c r="F169" s="594">
        <f>'STATE- GOA'!F169</f>
        <v>0</v>
      </c>
      <c r="G169" s="603">
        <f>'STATE- GOA'!G169</f>
        <v>0</v>
      </c>
      <c r="H169" s="603">
        <f>'STATE- GOA'!H169</f>
        <v>0</v>
      </c>
      <c r="I169" s="602">
        <f>'STATE- GOA'!I169</f>
        <v>0</v>
      </c>
      <c r="J169" s="594">
        <f>'STATE- GOA'!J169</f>
        <v>0</v>
      </c>
      <c r="K169" s="602">
        <f>'STATE- GOA'!K169</f>
        <v>0</v>
      </c>
      <c r="L169" s="594">
        <f>'STATE- GOA'!L169</f>
        <v>0</v>
      </c>
      <c r="M169" s="631">
        <f>'STATE- GOA'!O169</f>
        <v>0</v>
      </c>
      <c r="N169" s="602">
        <f>'STATE- GOA'!P169</f>
        <v>0</v>
      </c>
      <c r="O169" s="594">
        <f>'STATE- GOA'!Q169</f>
        <v>0</v>
      </c>
      <c r="P169" s="602">
        <f>'STATE- GOA'!R169</f>
        <v>0</v>
      </c>
      <c r="Q169" s="594">
        <f>'STATE- GOA'!S169</f>
        <v>0</v>
      </c>
      <c r="R169" s="602">
        <f>'STATE- GOA'!T169</f>
        <v>0</v>
      </c>
      <c r="S169" s="594">
        <f>'STATE- GOA'!U169</f>
        <v>0</v>
      </c>
      <c r="T169" s="602">
        <f>'STATE- GOA'!X169</f>
        <v>0</v>
      </c>
      <c r="U169" s="602">
        <f>'STATE- GOA'!Y169</f>
        <v>0</v>
      </c>
      <c r="V169" s="594">
        <f>'STATE- GOA'!Z169</f>
        <v>0</v>
      </c>
      <c r="W169" s="602">
        <f>'STATE- GOA'!AA169</f>
        <v>0</v>
      </c>
      <c r="X169" s="594">
        <f>'STATE- GOA'!AB169</f>
        <v>0</v>
      </c>
      <c r="Y169" s="595"/>
      <c r="Z169" s="619">
        <f>SUM('North District :South Disrict'!AB169)</f>
        <v>0</v>
      </c>
      <c r="AA169" s="619">
        <f t="shared" si="9"/>
        <v>0</v>
      </c>
    </row>
    <row r="170" spans="1:27" ht="18">
      <c r="A170" s="594"/>
      <c r="B170" s="601" t="s">
        <v>344</v>
      </c>
      <c r="C170" s="602">
        <f>'STATE- GOA'!C170</f>
        <v>0</v>
      </c>
      <c r="D170" s="594">
        <f>'STATE- GOA'!D170</f>
        <v>0</v>
      </c>
      <c r="E170" s="602">
        <f>'STATE- GOA'!E170</f>
        <v>0</v>
      </c>
      <c r="F170" s="594">
        <f>'STATE- GOA'!F170</f>
        <v>0</v>
      </c>
      <c r="G170" s="603">
        <f>'STATE- GOA'!G170</f>
        <v>0</v>
      </c>
      <c r="H170" s="603">
        <f>'STATE- GOA'!H170</f>
        <v>0</v>
      </c>
      <c r="I170" s="602">
        <f>'STATE- GOA'!I170</f>
        <v>0</v>
      </c>
      <c r="J170" s="594">
        <f>'STATE- GOA'!J170</f>
        <v>0</v>
      </c>
      <c r="K170" s="602">
        <f>'STATE- GOA'!K170</f>
        <v>0</v>
      </c>
      <c r="L170" s="594">
        <f>'STATE- GOA'!L170</f>
        <v>0</v>
      </c>
      <c r="M170" s="631">
        <f>'STATE- GOA'!O170</f>
        <v>0.05</v>
      </c>
      <c r="N170" s="602">
        <f>'STATE- GOA'!P170</f>
        <v>210</v>
      </c>
      <c r="O170" s="594">
        <f>'STATE- GOA'!Q170</f>
        <v>10.5</v>
      </c>
      <c r="P170" s="602">
        <f>'STATE- GOA'!R170</f>
        <v>210</v>
      </c>
      <c r="Q170" s="594">
        <f>'STATE- GOA'!S170</f>
        <v>10.5</v>
      </c>
      <c r="R170" s="602">
        <f>'STATE- GOA'!T170</f>
        <v>0</v>
      </c>
      <c r="S170" s="594">
        <f>'STATE- GOA'!U170</f>
        <v>0</v>
      </c>
      <c r="T170" s="602">
        <f>'STATE- GOA'!X170</f>
        <v>0.05</v>
      </c>
      <c r="U170" s="602">
        <f>'STATE- GOA'!Y170</f>
        <v>210</v>
      </c>
      <c r="V170" s="594">
        <f>'STATE- GOA'!Z170</f>
        <v>10.5</v>
      </c>
      <c r="W170" s="602">
        <f>'STATE- GOA'!AA170</f>
        <v>210</v>
      </c>
      <c r="X170" s="594">
        <f>'STATE- GOA'!AB170</f>
        <v>10.5</v>
      </c>
      <c r="Y170" s="601" t="s">
        <v>604</v>
      </c>
      <c r="Z170" s="619">
        <f>SUM('North District :South Disrict'!AB170)</f>
        <v>10.5</v>
      </c>
      <c r="AA170" s="619">
        <f t="shared" si="9"/>
        <v>0</v>
      </c>
    </row>
    <row r="171" spans="1:27">
      <c r="A171" s="594"/>
      <c r="B171" s="601" t="s">
        <v>29</v>
      </c>
      <c r="C171" s="602">
        <f>'STATE- GOA'!C171</f>
        <v>212</v>
      </c>
      <c r="D171" s="594">
        <f>'STATE- GOA'!D171</f>
        <v>10.6</v>
      </c>
      <c r="E171" s="602">
        <f>'STATE- GOA'!E171</f>
        <v>66</v>
      </c>
      <c r="F171" s="594">
        <f>'STATE- GOA'!F171</f>
        <v>3.2199999999999998</v>
      </c>
      <c r="G171" s="603">
        <f>'STATE- GOA'!G171</f>
        <v>0.31132075471698112</v>
      </c>
      <c r="H171" s="603">
        <f>'STATE- GOA'!H171</f>
        <v>0.30377358490566037</v>
      </c>
      <c r="I171" s="602">
        <f>'STATE- GOA'!I171</f>
        <v>146</v>
      </c>
      <c r="J171" s="594">
        <f>'STATE- GOA'!J171</f>
        <v>7.38</v>
      </c>
      <c r="K171" s="602">
        <f>'STATE- GOA'!K171</f>
        <v>0</v>
      </c>
      <c r="L171" s="594">
        <f>'STATE- GOA'!L171</f>
        <v>0</v>
      </c>
      <c r="M171" s="631">
        <f>'STATE- GOA'!O171</f>
        <v>4.4999999999999998E-2</v>
      </c>
      <c r="N171" s="602">
        <f>'STATE- GOA'!P171</f>
        <v>0</v>
      </c>
      <c r="O171" s="594">
        <f>'STATE- GOA'!Q171</f>
        <v>0</v>
      </c>
      <c r="P171" s="602">
        <f>'STATE- GOA'!R171</f>
        <v>0</v>
      </c>
      <c r="Q171" s="594">
        <f>'STATE- GOA'!S171</f>
        <v>0</v>
      </c>
      <c r="R171" s="602">
        <f>'STATE- GOA'!T171</f>
        <v>0</v>
      </c>
      <c r="S171" s="594">
        <f>'STATE- GOA'!U171</f>
        <v>0</v>
      </c>
      <c r="T171" s="602">
        <f>'STATE- GOA'!X171</f>
        <v>4.4999999999999998E-2</v>
      </c>
      <c r="U171" s="602">
        <f>'STATE- GOA'!Y171</f>
        <v>0</v>
      </c>
      <c r="V171" s="594">
        <f>'STATE- GOA'!Z171</f>
        <v>0</v>
      </c>
      <c r="W171" s="602">
        <f>'STATE- GOA'!AA171</f>
        <v>0</v>
      </c>
      <c r="X171" s="594">
        <f>'STATE- GOA'!AB171</f>
        <v>0</v>
      </c>
      <c r="Y171" s="601"/>
      <c r="Z171" s="619">
        <f>SUM('North District :South Disrict'!AB171)</f>
        <v>0</v>
      </c>
      <c r="AA171" s="619">
        <f t="shared" si="9"/>
        <v>0</v>
      </c>
    </row>
    <row r="172" spans="1:27">
      <c r="A172" s="594"/>
      <c r="B172" s="601" t="s">
        <v>30</v>
      </c>
      <c r="C172" s="602">
        <f>'STATE- GOA'!C172</f>
        <v>0</v>
      </c>
      <c r="D172" s="594">
        <f>'STATE- GOA'!D172</f>
        <v>0</v>
      </c>
      <c r="E172" s="602">
        <f>'STATE- GOA'!E172</f>
        <v>0</v>
      </c>
      <c r="F172" s="594">
        <f>'STATE- GOA'!F172</f>
        <v>0</v>
      </c>
      <c r="G172" s="603">
        <f>'STATE- GOA'!G172</f>
        <v>0</v>
      </c>
      <c r="H172" s="603">
        <f>'STATE- GOA'!H172</f>
        <v>0</v>
      </c>
      <c r="I172" s="602">
        <f>'STATE- GOA'!I172</f>
        <v>0</v>
      </c>
      <c r="J172" s="594">
        <f>'STATE- GOA'!J172</f>
        <v>0</v>
      </c>
      <c r="K172" s="602">
        <f>'STATE- GOA'!K172</f>
        <v>0</v>
      </c>
      <c r="L172" s="594">
        <f>'STATE- GOA'!L172</f>
        <v>0</v>
      </c>
      <c r="M172" s="631">
        <f>'STATE- GOA'!O172</f>
        <v>0.03</v>
      </c>
      <c r="N172" s="602">
        <f>'STATE- GOA'!P172</f>
        <v>0</v>
      </c>
      <c r="O172" s="594">
        <f>'STATE- GOA'!Q172</f>
        <v>0</v>
      </c>
      <c r="P172" s="602">
        <f>'STATE- GOA'!R172</f>
        <v>0</v>
      </c>
      <c r="Q172" s="594">
        <f>'STATE- GOA'!S172</f>
        <v>0</v>
      </c>
      <c r="R172" s="602">
        <f>'STATE- GOA'!T172</f>
        <v>0</v>
      </c>
      <c r="S172" s="594">
        <f>'STATE- GOA'!U172</f>
        <v>0</v>
      </c>
      <c r="T172" s="602">
        <f>'STATE- GOA'!X172</f>
        <v>0.03</v>
      </c>
      <c r="U172" s="602">
        <f>'STATE- GOA'!Y172</f>
        <v>0</v>
      </c>
      <c r="V172" s="594">
        <f>'STATE- GOA'!Z172</f>
        <v>0</v>
      </c>
      <c r="W172" s="602">
        <f>'STATE- GOA'!AA172</f>
        <v>0</v>
      </c>
      <c r="X172" s="594">
        <f>'STATE- GOA'!AB172</f>
        <v>0</v>
      </c>
      <c r="Y172" s="601"/>
      <c r="Z172" s="619">
        <f>SUM('North District :South Disrict'!AB172)</f>
        <v>0</v>
      </c>
      <c r="AA172" s="619">
        <f t="shared" si="9"/>
        <v>0</v>
      </c>
    </row>
    <row r="173" spans="1:27">
      <c r="A173" s="594"/>
      <c r="B173" s="601" t="s">
        <v>31</v>
      </c>
      <c r="C173" s="602">
        <f>'STATE- GOA'!C173</f>
        <v>0</v>
      </c>
      <c r="D173" s="594">
        <f>'STATE- GOA'!D173</f>
        <v>0</v>
      </c>
      <c r="E173" s="602">
        <f>'STATE- GOA'!E173</f>
        <v>0</v>
      </c>
      <c r="F173" s="594">
        <f>'STATE- GOA'!F173</f>
        <v>0</v>
      </c>
      <c r="G173" s="603">
        <f>'STATE- GOA'!G173</f>
        <v>0</v>
      </c>
      <c r="H173" s="603">
        <f>'STATE- GOA'!H173</f>
        <v>0</v>
      </c>
      <c r="I173" s="602">
        <f>'STATE- GOA'!I173</f>
        <v>0</v>
      </c>
      <c r="J173" s="594">
        <f>'STATE- GOA'!J173</f>
        <v>0</v>
      </c>
      <c r="K173" s="602">
        <f>'STATE- GOA'!K173</f>
        <v>0</v>
      </c>
      <c r="L173" s="594">
        <f>'STATE- GOA'!L173</f>
        <v>0</v>
      </c>
      <c r="M173" s="631">
        <f>'STATE- GOA'!O173</f>
        <v>1.4999999999999999E-2</v>
      </c>
      <c r="N173" s="602">
        <f>'STATE- GOA'!P173</f>
        <v>0</v>
      </c>
      <c r="O173" s="594">
        <f>'STATE- GOA'!Q173</f>
        <v>0</v>
      </c>
      <c r="P173" s="602">
        <f>'STATE- GOA'!R173</f>
        <v>0</v>
      </c>
      <c r="Q173" s="594">
        <f>'STATE- GOA'!S173</f>
        <v>0</v>
      </c>
      <c r="R173" s="602">
        <f>'STATE- GOA'!T173</f>
        <v>0</v>
      </c>
      <c r="S173" s="594">
        <f>'STATE- GOA'!U173</f>
        <v>0</v>
      </c>
      <c r="T173" s="602">
        <f>'STATE- GOA'!X173</f>
        <v>1.4999999999999999E-2</v>
      </c>
      <c r="U173" s="602">
        <f>'STATE- GOA'!Y173</f>
        <v>0</v>
      </c>
      <c r="V173" s="594">
        <f>'STATE- GOA'!Z173</f>
        <v>0</v>
      </c>
      <c r="W173" s="602">
        <f>'STATE- GOA'!AA173</f>
        <v>0</v>
      </c>
      <c r="X173" s="594">
        <f>'STATE- GOA'!AB173</f>
        <v>0</v>
      </c>
      <c r="Y173" s="601"/>
      <c r="Z173" s="619">
        <f>SUM('North District :South Disrict'!AB173)</f>
        <v>0</v>
      </c>
      <c r="AA173" s="619">
        <f t="shared" si="9"/>
        <v>0</v>
      </c>
    </row>
    <row r="174" spans="1:27">
      <c r="A174" s="594"/>
      <c r="B174" s="599" t="s">
        <v>16</v>
      </c>
      <c r="C174" s="602">
        <f>'STATE- GOA'!C174</f>
        <v>212</v>
      </c>
      <c r="D174" s="594">
        <f>'STATE- GOA'!D174</f>
        <v>10.6</v>
      </c>
      <c r="E174" s="602">
        <f>'STATE- GOA'!E174</f>
        <v>66</v>
      </c>
      <c r="F174" s="594">
        <f>'STATE- GOA'!F174</f>
        <v>3.2199999999999998</v>
      </c>
      <c r="G174" s="603">
        <f>'STATE- GOA'!G174</f>
        <v>0.31132075471698112</v>
      </c>
      <c r="H174" s="603">
        <f>'STATE- GOA'!H174</f>
        <v>0.30377358490566037</v>
      </c>
      <c r="I174" s="602">
        <f>'STATE- GOA'!I174</f>
        <v>146</v>
      </c>
      <c r="J174" s="594">
        <f>'STATE- GOA'!J174</f>
        <v>7.38</v>
      </c>
      <c r="K174" s="602">
        <f>'STATE- GOA'!K174</f>
        <v>0</v>
      </c>
      <c r="L174" s="594">
        <f>'STATE- GOA'!L174</f>
        <v>0</v>
      </c>
      <c r="M174" s="631">
        <f>'STATE- GOA'!O174</f>
        <v>0</v>
      </c>
      <c r="N174" s="602">
        <f>'STATE- GOA'!P174</f>
        <v>210</v>
      </c>
      <c r="O174" s="594">
        <f>'STATE- GOA'!Q174</f>
        <v>10.5</v>
      </c>
      <c r="P174" s="602">
        <f>'STATE- GOA'!R174</f>
        <v>210</v>
      </c>
      <c r="Q174" s="594">
        <f>'STATE- GOA'!S174</f>
        <v>10.5</v>
      </c>
      <c r="R174" s="602">
        <f>'STATE- GOA'!T174</f>
        <v>0</v>
      </c>
      <c r="S174" s="594">
        <f>'STATE- GOA'!U174</f>
        <v>0</v>
      </c>
      <c r="T174" s="602">
        <f>'STATE- GOA'!X174</f>
        <v>0</v>
      </c>
      <c r="U174" s="602">
        <f>'STATE- GOA'!Y174</f>
        <v>210</v>
      </c>
      <c r="V174" s="594">
        <f>'STATE- GOA'!Z174</f>
        <v>10.5</v>
      </c>
      <c r="W174" s="602">
        <f>'STATE- GOA'!AA174</f>
        <v>210</v>
      </c>
      <c r="X174" s="594">
        <f>'STATE- GOA'!AB174</f>
        <v>10.5</v>
      </c>
      <c r="Y174" s="599"/>
      <c r="Z174" s="619">
        <f>SUM('North District :South Disrict'!AB174)</f>
        <v>10.5</v>
      </c>
      <c r="AA174" s="619">
        <f t="shared" si="9"/>
        <v>0</v>
      </c>
    </row>
    <row r="175" spans="1:27">
      <c r="A175" s="594">
        <v>6.05</v>
      </c>
      <c r="B175" s="595" t="s">
        <v>35</v>
      </c>
      <c r="C175" s="602">
        <f>'STATE- GOA'!C175</f>
        <v>0</v>
      </c>
      <c r="D175" s="594">
        <f>'STATE- GOA'!D175</f>
        <v>0</v>
      </c>
      <c r="E175" s="602">
        <f>'STATE- GOA'!E175</f>
        <v>0</v>
      </c>
      <c r="F175" s="594">
        <f>'STATE- GOA'!F175</f>
        <v>0</v>
      </c>
      <c r="G175" s="603">
        <f>'STATE- GOA'!G175</f>
        <v>0</v>
      </c>
      <c r="H175" s="603">
        <f>'STATE- GOA'!H175</f>
        <v>0</v>
      </c>
      <c r="I175" s="602">
        <f>'STATE- GOA'!I175</f>
        <v>0</v>
      </c>
      <c r="J175" s="594">
        <f>'STATE- GOA'!J175</f>
        <v>0</v>
      </c>
      <c r="K175" s="602">
        <f>'STATE- GOA'!K175</f>
        <v>0</v>
      </c>
      <c r="L175" s="594">
        <f>'STATE- GOA'!L175</f>
        <v>0</v>
      </c>
      <c r="M175" s="631">
        <f>'STATE- GOA'!O175</f>
        <v>0</v>
      </c>
      <c r="N175" s="602">
        <f>'STATE- GOA'!P175</f>
        <v>0</v>
      </c>
      <c r="O175" s="594">
        <f>'STATE- GOA'!Q175</f>
        <v>0</v>
      </c>
      <c r="P175" s="602">
        <f>'STATE- GOA'!R175</f>
        <v>0</v>
      </c>
      <c r="Q175" s="594">
        <f>'STATE- GOA'!S175</f>
        <v>0</v>
      </c>
      <c r="R175" s="602">
        <f>'STATE- GOA'!T175</f>
        <v>0</v>
      </c>
      <c r="S175" s="594">
        <f>'STATE- GOA'!U175</f>
        <v>0</v>
      </c>
      <c r="T175" s="602">
        <f>'STATE- GOA'!X175</f>
        <v>0</v>
      </c>
      <c r="U175" s="602">
        <f>'STATE- GOA'!Y175</f>
        <v>0</v>
      </c>
      <c r="V175" s="594">
        <f>'STATE- GOA'!Z175</f>
        <v>0</v>
      </c>
      <c r="W175" s="602">
        <f>'STATE- GOA'!AA175</f>
        <v>0</v>
      </c>
      <c r="X175" s="594">
        <f>'STATE- GOA'!AB175</f>
        <v>0</v>
      </c>
      <c r="Y175" s="595"/>
      <c r="Z175" s="619">
        <f>SUM('North District :South Disrict'!AB175)</f>
        <v>0</v>
      </c>
      <c r="AA175" s="619">
        <f t="shared" si="9"/>
        <v>0</v>
      </c>
    </row>
    <row r="176" spans="1:27">
      <c r="A176" s="594"/>
      <c r="B176" s="601" t="s">
        <v>344</v>
      </c>
      <c r="C176" s="602">
        <f>'STATE- GOA'!C176</f>
        <v>0</v>
      </c>
      <c r="D176" s="594">
        <f>'STATE- GOA'!D176</f>
        <v>0</v>
      </c>
      <c r="E176" s="602">
        <f>'STATE- GOA'!E176</f>
        <v>0</v>
      </c>
      <c r="F176" s="594">
        <f>'STATE- GOA'!F176</f>
        <v>0</v>
      </c>
      <c r="G176" s="603">
        <f>'STATE- GOA'!G176</f>
        <v>0</v>
      </c>
      <c r="H176" s="603">
        <f>'STATE- GOA'!H176</f>
        <v>0</v>
      </c>
      <c r="I176" s="602">
        <f>'STATE- GOA'!I176</f>
        <v>0</v>
      </c>
      <c r="J176" s="594">
        <f>'STATE- GOA'!J176</f>
        <v>0</v>
      </c>
      <c r="K176" s="602">
        <f>'STATE- GOA'!K176</f>
        <v>0</v>
      </c>
      <c r="L176" s="594">
        <f>'STATE- GOA'!L176</f>
        <v>0</v>
      </c>
      <c r="M176" s="631">
        <f>'STATE- GOA'!O176</f>
        <v>0.05</v>
      </c>
      <c r="N176" s="602">
        <f>'STATE- GOA'!P176</f>
        <v>0</v>
      </c>
      <c r="O176" s="594">
        <f>'STATE- GOA'!Q176</f>
        <v>0</v>
      </c>
      <c r="P176" s="602">
        <f>'STATE- GOA'!R176</f>
        <v>0</v>
      </c>
      <c r="Q176" s="594">
        <f>'STATE- GOA'!S176</f>
        <v>0</v>
      </c>
      <c r="R176" s="602">
        <f>'STATE- GOA'!T176</f>
        <v>0</v>
      </c>
      <c r="S176" s="594">
        <f>'STATE- GOA'!U176</f>
        <v>0</v>
      </c>
      <c r="T176" s="602">
        <f>'STATE- GOA'!X176</f>
        <v>0.05</v>
      </c>
      <c r="U176" s="602">
        <f>'STATE- GOA'!Y176</f>
        <v>0</v>
      </c>
      <c r="V176" s="594">
        <f>'STATE- GOA'!Z176</f>
        <v>0</v>
      </c>
      <c r="W176" s="602">
        <f>'STATE- GOA'!AA176</f>
        <v>0</v>
      </c>
      <c r="X176" s="594">
        <f>'STATE- GOA'!AB176</f>
        <v>0</v>
      </c>
      <c r="Y176" s="618"/>
      <c r="Z176" s="619">
        <f>SUM('North District :South Disrict'!AB176)</f>
        <v>0</v>
      </c>
      <c r="AA176" s="619">
        <f t="shared" si="9"/>
        <v>0</v>
      </c>
    </row>
    <row r="177" spans="1:29">
      <c r="A177" s="594"/>
      <c r="B177" s="601" t="s">
        <v>29</v>
      </c>
      <c r="C177" s="602">
        <f>'STATE- GOA'!C177</f>
        <v>53</v>
      </c>
      <c r="D177" s="594">
        <f>'STATE- GOA'!D177</f>
        <v>2.65</v>
      </c>
      <c r="E177" s="602">
        <f>'STATE- GOA'!E177</f>
        <v>52</v>
      </c>
      <c r="F177" s="594">
        <f>'STATE- GOA'!F177</f>
        <v>2.38</v>
      </c>
      <c r="G177" s="603">
        <f>'STATE- GOA'!G177</f>
        <v>0.98113207547169812</v>
      </c>
      <c r="H177" s="603">
        <f>'STATE- GOA'!H177</f>
        <v>0.89811320754716983</v>
      </c>
      <c r="I177" s="602">
        <f>'STATE- GOA'!I177</f>
        <v>1</v>
      </c>
      <c r="J177" s="594">
        <f>'STATE- GOA'!J177</f>
        <v>0.27</v>
      </c>
      <c r="K177" s="602">
        <f>'STATE- GOA'!K177</f>
        <v>0</v>
      </c>
      <c r="L177" s="594">
        <f>'STATE- GOA'!L177</f>
        <v>0</v>
      </c>
      <c r="M177" s="631">
        <f>'STATE- GOA'!O177</f>
        <v>4.4999999999999998E-2</v>
      </c>
      <c r="N177" s="602">
        <f>'STATE- GOA'!P177</f>
        <v>0</v>
      </c>
      <c r="O177" s="594">
        <f>'STATE- GOA'!Q177</f>
        <v>0</v>
      </c>
      <c r="P177" s="602">
        <f>'STATE- GOA'!R177</f>
        <v>0</v>
      </c>
      <c r="Q177" s="594">
        <f>'STATE- GOA'!S177</f>
        <v>0</v>
      </c>
      <c r="R177" s="602">
        <f>'STATE- GOA'!T177</f>
        <v>0</v>
      </c>
      <c r="S177" s="594">
        <f>'STATE- GOA'!U177</f>
        <v>0</v>
      </c>
      <c r="T177" s="602">
        <f>'STATE- GOA'!X177</f>
        <v>4.4999999999999998E-2</v>
      </c>
      <c r="U177" s="602">
        <f>'STATE- GOA'!Y177</f>
        <v>0</v>
      </c>
      <c r="V177" s="594">
        <f>'STATE- GOA'!Z177</f>
        <v>0</v>
      </c>
      <c r="W177" s="602">
        <f>'STATE- GOA'!AA177</f>
        <v>0</v>
      </c>
      <c r="X177" s="594">
        <f>'STATE- GOA'!AB177</f>
        <v>0</v>
      </c>
      <c r="Y177" s="601"/>
      <c r="Z177" s="619">
        <f>SUM('North District :South Disrict'!AB177)</f>
        <v>0</v>
      </c>
      <c r="AA177" s="619">
        <f t="shared" si="9"/>
        <v>0</v>
      </c>
    </row>
    <row r="178" spans="1:29">
      <c r="A178" s="594"/>
      <c r="B178" s="601" t="s">
        <v>30</v>
      </c>
      <c r="C178" s="602">
        <f>'STATE- GOA'!C178</f>
        <v>0</v>
      </c>
      <c r="D178" s="594">
        <f>'STATE- GOA'!D178</f>
        <v>0</v>
      </c>
      <c r="E178" s="602">
        <f>'STATE- GOA'!E178</f>
        <v>0</v>
      </c>
      <c r="F178" s="594">
        <f>'STATE- GOA'!F178</f>
        <v>0</v>
      </c>
      <c r="G178" s="603">
        <f>'STATE- GOA'!G178</f>
        <v>0</v>
      </c>
      <c r="H178" s="603">
        <f>'STATE- GOA'!H178</f>
        <v>0</v>
      </c>
      <c r="I178" s="602">
        <f>'STATE- GOA'!I178</f>
        <v>0</v>
      </c>
      <c r="J178" s="594">
        <f>'STATE- GOA'!J178</f>
        <v>0</v>
      </c>
      <c r="K178" s="602">
        <f>'STATE- GOA'!K178</f>
        <v>0</v>
      </c>
      <c r="L178" s="594">
        <f>'STATE- GOA'!L178</f>
        <v>0</v>
      </c>
      <c r="M178" s="631">
        <f>'STATE- GOA'!O178</f>
        <v>0.03</v>
      </c>
      <c r="N178" s="602">
        <f>'STATE- GOA'!P178</f>
        <v>0</v>
      </c>
      <c r="O178" s="594">
        <f>'STATE- GOA'!Q178</f>
        <v>0</v>
      </c>
      <c r="P178" s="602">
        <f>'STATE- GOA'!R178</f>
        <v>0</v>
      </c>
      <c r="Q178" s="594">
        <f>'STATE- GOA'!S178</f>
        <v>0</v>
      </c>
      <c r="R178" s="602">
        <f>'STATE- GOA'!T178</f>
        <v>0</v>
      </c>
      <c r="S178" s="594">
        <f>'STATE- GOA'!U178</f>
        <v>0</v>
      </c>
      <c r="T178" s="602">
        <f>'STATE- GOA'!X178</f>
        <v>0.03</v>
      </c>
      <c r="U178" s="602">
        <f>'STATE- GOA'!Y178</f>
        <v>0</v>
      </c>
      <c r="V178" s="594">
        <f>'STATE- GOA'!Z178</f>
        <v>0</v>
      </c>
      <c r="W178" s="602">
        <f>'STATE- GOA'!AA178</f>
        <v>0</v>
      </c>
      <c r="X178" s="594">
        <f>'STATE- GOA'!AB178</f>
        <v>0</v>
      </c>
      <c r="Y178" s="601"/>
      <c r="Z178" s="619">
        <f>SUM('North District :South Disrict'!AB178)</f>
        <v>0</v>
      </c>
      <c r="AA178" s="619">
        <f t="shared" si="9"/>
        <v>0</v>
      </c>
    </row>
    <row r="179" spans="1:29">
      <c r="A179" s="594"/>
      <c r="B179" s="601" t="s">
        <v>31</v>
      </c>
      <c r="C179" s="602">
        <f>'STATE- GOA'!C179</f>
        <v>0</v>
      </c>
      <c r="D179" s="594">
        <f>'STATE- GOA'!D179</f>
        <v>0</v>
      </c>
      <c r="E179" s="602">
        <f>'STATE- GOA'!E179</f>
        <v>0</v>
      </c>
      <c r="F179" s="594">
        <f>'STATE- GOA'!F179</f>
        <v>0</v>
      </c>
      <c r="G179" s="603">
        <f>'STATE- GOA'!G179</f>
        <v>0</v>
      </c>
      <c r="H179" s="603">
        <f>'STATE- GOA'!H179</f>
        <v>0</v>
      </c>
      <c r="I179" s="602">
        <f>'STATE- GOA'!I179</f>
        <v>0</v>
      </c>
      <c r="J179" s="594">
        <f>'STATE- GOA'!J179</f>
        <v>0</v>
      </c>
      <c r="K179" s="602">
        <f>'STATE- GOA'!K179</f>
        <v>0</v>
      </c>
      <c r="L179" s="594">
        <f>'STATE- GOA'!L179</f>
        <v>0</v>
      </c>
      <c r="M179" s="631">
        <f>'STATE- GOA'!O179</f>
        <v>1.4999999999999999E-2</v>
      </c>
      <c r="N179" s="602">
        <f>'STATE- GOA'!P179</f>
        <v>0</v>
      </c>
      <c r="O179" s="594">
        <f>'STATE- GOA'!Q179</f>
        <v>0</v>
      </c>
      <c r="P179" s="602">
        <f>'STATE- GOA'!R179</f>
        <v>0</v>
      </c>
      <c r="Q179" s="594">
        <f>'STATE- GOA'!S179</f>
        <v>0</v>
      </c>
      <c r="R179" s="602">
        <f>'STATE- GOA'!T179</f>
        <v>0</v>
      </c>
      <c r="S179" s="594">
        <f>'STATE- GOA'!U179</f>
        <v>0</v>
      </c>
      <c r="T179" s="602">
        <f>'STATE- GOA'!X179</f>
        <v>1.4999999999999999E-2</v>
      </c>
      <c r="U179" s="602">
        <f>'STATE- GOA'!Y179</f>
        <v>0</v>
      </c>
      <c r="V179" s="594">
        <f>'STATE- GOA'!Z179</f>
        <v>0</v>
      </c>
      <c r="W179" s="602">
        <f>'STATE- GOA'!AA179</f>
        <v>0</v>
      </c>
      <c r="X179" s="594">
        <f>'STATE- GOA'!AB179</f>
        <v>0</v>
      </c>
      <c r="Y179" s="601"/>
      <c r="Z179" s="619">
        <f>SUM('North District :South Disrict'!AB179)</f>
        <v>0</v>
      </c>
      <c r="AA179" s="619">
        <f t="shared" si="9"/>
        <v>0</v>
      </c>
    </row>
    <row r="180" spans="1:29">
      <c r="A180" s="594"/>
      <c r="B180" s="599" t="s">
        <v>36</v>
      </c>
      <c r="C180" s="602">
        <f>'STATE- GOA'!C180</f>
        <v>53</v>
      </c>
      <c r="D180" s="594">
        <f>'STATE- GOA'!D180</f>
        <v>2.65</v>
      </c>
      <c r="E180" s="602">
        <f>'STATE- GOA'!E180</f>
        <v>52</v>
      </c>
      <c r="F180" s="594">
        <f>'STATE- GOA'!F180</f>
        <v>2.38</v>
      </c>
      <c r="G180" s="603">
        <f>'STATE- GOA'!G180</f>
        <v>0.98113207547169812</v>
      </c>
      <c r="H180" s="603">
        <f>'STATE- GOA'!H180</f>
        <v>0.89811320754716983</v>
      </c>
      <c r="I180" s="602">
        <f>'STATE- GOA'!I180</f>
        <v>1</v>
      </c>
      <c r="J180" s="594">
        <f>'STATE- GOA'!J180</f>
        <v>0.27</v>
      </c>
      <c r="K180" s="602">
        <f>'STATE- GOA'!K180</f>
        <v>0</v>
      </c>
      <c r="L180" s="594">
        <f>'STATE- GOA'!L180</f>
        <v>0</v>
      </c>
      <c r="M180" s="631">
        <f>'STATE- GOA'!O180</f>
        <v>0</v>
      </c>
      <c r="N180" s="602">
        <f>'STATE- GOA'!P180</f>
        <v>0</v>
      </c>
      <c r="O180" s="594">
        <f>'STATE- GOA'!Q180</f>
        <v>0</v>
      </c>
      <c r="P180" s="602">
        <f>'STATE- GOA'!R180</f>
        <v>0</v>
      </c>
      <c r="Q180" s="594">
        <f>'STATE- GOA'!S180</f>
        <v>0</v>
      </c>
      <c r="R180" s="602">
        <f>'STATE- GOA'!T180</f>
        <v>0</v>
      </c>
      <c r="S180" s="594">
        <f>'STATE- GOA'!U180</f>
        <v>0</v>
      </c>
      <c r="T180" s="602">
        <f>'STATE- GOA'!X180</f>
        <v>0</v>
      </c>
      <c r="U180" s="602">
        <f>'STATE- GOA'!Y180</f>
        <v>0</v>
      </c>
      <c r="V180" s="594">
        <f>'STATE- GOA'!Z180</f>
        <v>0</v>
      </c>
      <c r="W180" s="602">
        <f>'STATE- GOA'!AA180</f>
        <v>0</v>
      </c>
      <c r="X180" s="594">
        <f>'STATE- GOA'!AB180</f>
        <v>0</v>
      </c>
      <c r="Y180" s="599"/>
      <c r="Z180" s="619">
        <f>SUM('North District :South Disrict'!AB180)</f>
        <v>0</v>
      </c>
      <c r="AA180" s="619">
        <f t="shared" si="9"/>
        <v>0</v>
      </c>
    </row>
    <row r="181" spans="1:29">
      <c r="A181" s="594">
        <v>6.06</v>
      </c>
      <c r="B181" s="595" t="s">
        <v>37</v>
      </c>
      <c r="C181" s="602">
        <f>'STATE- GOA'!C181</f>
        <v>0</v>
      </c>
      <c r="D181" s="594">
        <f>'STATE- GOA'!D181</f>
        <v>0</v>
      </c>
      <c r="E181" s="602">
        <f>'STATE- GOA'!E181</f>
        <v>0</v>
      </c>
      <c r="F181" s="594">
        <f>'STATE- GOA'!F181</f>
        <v>0</v>
      </c>
      <c r="G181" s="603">
        <f>'STATE- GOA'!G181</f>
        <v>0</v>
      </c>
      <c r="H181" s="603">
        <f>'STATE- GOA'!H181</f>
        <v>0</v>
      </c>
      <c r="I181" s="602">
        <f>'STATE- GOA'!I181</f>
        <v>0</v>
      </c>
      <c r="J181" s="594">
        <f>'STATE- GOA'!J181</f>
        <v>0</v>
      </c>
      <c r="K181" s="602">
        <f>'STATE- GOA'!K181</f>
        <v>0</v>
      </c>
      <c r="L181" s="594">
        <f>'STATE- GOA'!L181</f>
        <v>0</v>
      </c>
      <c r="M181" s="631">
        <f>'STATE- GOA'!O181</f>
        <v>0</v>
      </c>
      <c r="N181" s="602">
        <f>'STATE- GOA'!P181</f>
        <v>0</v>
      </c>
      <c r="O181" s="594">
        <f>'STATE- GOA'!Q181</f>
        <v>0</v>
      </c>
      <c r="P181" s="602">
        <f>'STATE- GOA'!R181</f>
        <v>0</v>
      </c>
      <c r="Q181" s="594">
        <f>'STATE- GOA'!S181</f>
        <v>0</v>
      </c>
      <c r="R181" s="602">
        <f>'STATE- GOA'!T181</f>
        <v>0</v>
      </c>
      <c r="S181" s="594">
        <f>'STATE- GOA'!U181</f>
        <v>0</v>
      </c>
      <c r="T181" s="602">
        <f>'STATE- GOA'!X181</f>
        <v>0</v>
      </c>
      <c r="U181" s="602">
        <f>'STATE- GOA'!Y181</f>
        <v>0</v>
      </c>
      <c r="V181" s="594">
        <f>'STATE- GOA'!Z181</f>
        <v>0</v>
      </c>
      <c r="W181" s="602">
        <f>'STATE- GOA'!AA181</f>
        <v>0</v>
      </c>
      <c r="X181" s="594">
        <f>'STATE- GOA'!AB181</f>
        <v>0</v>
      </c>
      <c r="Y181" s="595"/>
      <c r="Z181" s="619">
        <f>SUM('North District :South Disrict'!AB181)</f>
        <v>0</v>
      </c>
      <c r="AA181" s="619">
        <f t="shared" si="9"/>
        <v>0</v>
      </c>
    </row>
    <row r="182" spans="1:29">
      <c r="A182" s="594"/>
      <c r="B182" s="601" t="s">
        <v>28</v>
      </c>
      <c r="C182" s="602">
        <f>'STATE- GOA'!C182</f>
        <v>0</v>
      </c>
      <c r="D182" s="594">
        <f>'STATE- GOA'!D182</f>
        <v>0</v>
      </c>
      <c r="E182" s="602">
        <f>'STATE- GOA'!E182</f>
        <v>0</v>
      </c>
      <c r="F182" s="594">
        <f>'STATE- GOA'!F182</f>
        <v>0</v>
      </c>
      <c r="G182" s="603">
        <f>'STATE- GOA'!G182</f>
        <v>0</v>
      </c>
      <c r="H182" s="603">
        <f>'STATE- GOA'!H182</f>
        <v>0</v>
      </c>
      <c r="I182" s="602">
        <f>'STATE- GOA'!I182</f>
        <v>0</v>
      </c>
      <c r="J182" s="594">
        <f>'STATE- GOA'!J182</f>
        <v>0</v>
      </c>
      <c r="K182" s="602">
        <f>'STATE- GOA'!K182</f>
        <v>0</v>
      </c>
      <c r="L182" s="594">
        <f>'STATE- GOA'!L182</f>
        <v>0</v>
      </c>
      <c r="M182" s="631">
        <f>'STATE- GOA'!O182</f>
        <v>0.2</v>
      </c>
      <c r="N182" s="602">
        <f>'STATE- GOA'!P182</f>
        <v>0</v>
      </c>
      <c r="O182" s="594">
        <f>'STATE- GOA'!Q182</f>
        <v>0</v>
      </c>
      <c r="P182" s="602">
        <f>'STATE- GOA'!R182</f>
        <v>0</v>
      </c>
      <c r="Q182" s="594">
        <f>'STATE- GOA'!S182</f>
        <v>0</v>
      </c>
      <c r="R182" s="602">
        <f>'STATE- GOA'!T182</f>
        <v>0</v>
      </c>
      <c r="S182" s="594">
        <f>'STATE- GOA'!U182</f>
        <v>0</v>
      </c>
      <c r="T182" s="602">
        <f>'STATE- GOA'!X182</f>
        <v>0.2</v>
      </c>
      <c r="U182" s="602">
        <f>'STATE- GOA'!Y182</f>
        <v>0</v>
      </c>
      <c r="V182" s="594">
        <f>'STATE- GOA'!Z182</f>
        <v>0</v>
      </c>
      <c r="W182" s="602">
        <f>'STATE- GOA'!AA182</f>
        <v>0</v>
      </c>
      <c r="X182" s="594">
        <f>'STATE- GOA'!AB182</f>
        <v>0</v>
      </c>
      <c r="Y182" s="601"/>
      <c r="Z182" s="619">
        <f>SUM('North District :South Disrict'!AB182)</f>
        <v>0</v>
      </c>
      <c r="AA182" s="619">
        <f t="shared" si="9"/>
        <v>0</v>
      </c>
    </row>
    <row r="183" spans="1:29">
      <c r="A183" s="594"/>
      <c r="B183" s="601" t="s">
        <v>29</v>
      </c>
      <c r="C183" s="602">
        <f>'STATE- GOA'!C183</f>
        <v>0</v>
      </c>
      <c r="D183" s="594">
        <f>'STATE- GOA'!D183</f>
        <v>0</v>
      </c>
      <c r="E183" s="602">
        <f>'STATE- GOA'!E183</f>
        <v>0</v>
      </c>
      <c r="F183" s="594">
        <f>'STATE- GOA'!F183</f>
        <v>0</v>
      </c>
      <c r="G183" s="603">
        <f>'STATE- GOA'!G183</f>
        <v>0</v>
      </c>
      <c r="H183" s="603">
        <f>'STATE- GOA'!H183</f>
        <v>0</v>
      </c>
      <c r="I183" s="602">
        <f>'STATE- GOA'!I183</f>
        <v>0</v>
      </c>
      <c r="J183" s="594">
        <f>'STATE- GOA'!J183</f>
        <v>0</v>
      </c>
      <c r="K183" s="602">
        <f>'STATE- GOA'!K183</f>
        <v>0</v>
      </c>
      <c r="L183" s="594">
        <f>'STATE- GOA'!L183</f>
        <v>0</v>
      </c>
      <c r="M183" s="631">
        <f>'STATE- GOA'!O183</f>
        <v>0.15</v>
      </c>
      <c r="N183" s="602">
        <f>'STATE- GOA'!P183</f>
        <v>0</v>
      </c>
      <c r="O183" s="594">
        <f>'STATE- GOA'!Q183</f>
        <v>0</v>
      </c>
      <c r="P183" s="602">
        <f>'STATE- GOA'!R183</f>
        <v>0</v>
      </c>
      <c r="Q183" s="594">
        <f>'STATE- GOA'!S183</f>
        <v>0</v>
      </c>
      <c r="R183" s="602">
        <f>'STATE- GOA'!T183</f>
        <v>0</v>
      </c>
      <c r="S183" s="594">
        <f>'STATE- GOA'!U183</f>
        <v>0</v>
      </c>
      <c r="T183" s="602">
        <f>'STATE- GOA'!X183</f>
        <v>0.15</v>
      </c>
      <c r="U183" s="602">
        <f>'STATE- GOA'!Y183</f>
        <v>0</v>
      </c>
      <c r="V183" s="594">
        <f>'STATE- GOA'!Z183</f>
        <v>0</v>
      </c>
      <c r="W183" s="602">
        <f>'STATE- GOA'!AA183</f>
        <v>0</v>
      </c>
      <c r="X183" s="594">
        <f>'STATE- GOA'!AB183</f>
        <v>0</v>
      </c>
      <c r="Y183" s="601"/>
      <c r="Z183" s="619">
        <f>SUM('North District :South Disrict'!AB183)</f>
        <v>0</v>
      </c>
      <c r="AA183" s="619">
        <f t="shared" si="9"/>
        <v>0</v>
      </c>
    </row>
    <row r="184" spans="1:29">
      <c r="A184" s="594"/>
      <c r="B184" s="601" t="s">
        <v>30</v>
      </c>
      <c r="C184" s="602">
        <f>'STATE- GOA'!C184</f>
        <v>0</v>
      </c>
      <c r="D184" s="594">
        <f>'STATE- GOA'!D184</f>
        <v>0</v>
      </c>
      <c r="E184" s="602">
        <f>'STATE- GOA'!E184</f>
        <v>0</v>
      </c>
      <c r="F184" s="594">
        <f>'STATE- GOA'!F184</f>
        <v>0</v>
      </c>
      <c r="G184" s="603">
        <f>'STATE- GOA'!G184</f>
        <v>0</v>
      </c>
      <c r="H184" s="603">
        <f>'STATE- GOA'!H184</f>
        <v>0</v>
      </c>
      <c r="I184" s="602">
        <f>'STATE- GOA'!I184</f>
        <v>0</v>
      </c>
      <c r="J184" s="594">
        <f>'STATE- GOA'!J184</f>
        <v>0</v>
      </c>
      <c r="K184" s="602">
        <f>'STATE- GOA'!K184</f>
        <v>0</v>
      </c>
      <c r="L184" s="594">
        <f>'STATE- GOA'!L184</f>
        <v>0</v>
      </c>
      <c r="M184" s="631">
        <f>'STATE- GOA'!O184</f>
        <v>0.1</v>
      </c>
      <c r="N184" s="602">
        <f>'STATE- GOA'!P184</f>
        <v>0</v>
      </c>
      <c r="O184" s="594">
        <f>'STATE- GOA'!Q184</f>
        <v>0</v>
      </c>
      <c r="P184" s="602">
        <f>'STATE- GOA'!R184</f>
        <v>0</v>
      </c>
      <c r="Q184" s="594">
        <f>'STATE- GOA'!S184</f>
        <v>0</v>
      </c>
      <c r="R184" s="602">
        <f>'STATE- GOA'!T184</f>
        <v>0</v>
      </c>
      <c r="S184" s="594">
        <f>'STATE- GOA'!U184</f>
        <v>0</v>
      </c>
      <c r="T184" s="602">
        <f>'STATE- GOA'!X184</f>
        <v>0.1</v>
      </c>
      <c r="U184" s="602">
        <f>'STATE- GOA'!Y184</f>
        <v>0</v>
      </c>
      <c r="V184" s="594">
        <f>'STATE- GOA'!Z184</f>
        <v>0</v>
      </c>
      <c r="W184" s="602">
        <f>'STATE- GOA'!AA184</f>
        <v>0</v>
      </c>
      <c r="X184" s="594">
        <f>'STATE- GOA'!AB184</f>
        <v>0</v>
      </c>
      <c r="Y184" s="601"/>
      <c r="Z184" s="619">
        <f>SUM('North District :South Disrict'!AB184)</f>
        <v>0</v>
      </c>
      <c r="AA184" s="619">
        <f t="shared" si="9"/>
        <v>0</v>
      </c>
    </row>
    <row r="185" spans="1:29">
      <c r="A185" s="594"/>
      <c r="B185" s="601" t="s">
        <v>31</v>
      </c>
      <c r="C185" s="602">
        <f>'STATE- GOA'!C185</f>
        <v>0</v>
      </c>
      <c r="D185" s="594">
        <f>'STATE- GOA'!D185</f>
        <v>0</v>
      </c>
      <c r="E185" s="602">
        <f>'STATE- GOA'!E185</f>
        <v>0</v>
      </c>
      <c r="F185" s="594">
        <f>'STATE- GOA'!F185</f>
        <v>0</v>
      </c>
      <c r="G185" s="603">
        <f>'STATE- GOA'!G185</f>
        <v>0</v>
      </c>
      <c r="H185" s="603">
        <f>'STATE- GOA'!H185</f>
        <v>0</v>
      </c>
      <c r="I185" s="602">
        <f>'STATE- GOA'!I185</f>
        <v>0</v>
      </c>
      <c r="J185" s="594">
        <f>'STATE- GOA'!J185</f>
        <v>0</v>
      </c>
      <c r="K185" s="602">
        <f>'STATE- GOA'!K185</f>
        <v>0</v>
      </c>
      <c r="L185" s="594">
        <f>'STATE- GOA'!L185</f>
        <v>0</v>
      </c>
      <c r="M185" s="631">
        <f>'STATE- GOA'!O185</f>
        <v>0.05</v>
      </c>
      <c r="N185" s="602">
        <f>'STATE- GOA'!P185</f>
        <v>0</v>
      </c>
      <c r="O185" s="594">
        <f>'STATE- GOA'!Q185</f>
        <v>0</v>
      </c>
      <c r="P185" s="602">
        <f>'STATE- GOA'!R185</f>
        <v>0</v>
      </c>
      <c r="Q185" s="594">
        <f>'STATE- GOA'!S185</f>
        <v>0</v>
      </c>
      <c r="R185" s="602">
        <f>'STATE- GOA'!T185</f>
        <v>0</v>
      </c>
      <c r="S185" s="594">
        <f>'STATE- GOA'!U185</f>
        <v>0</v>
      </c>
      <c r="T185" s="602">
        <f>'STATE- GOA'!X185</f>
        <v>0.05</v>
      </c>
      <c r="U185" s="602">
        <f>'STATE- GOA'!Y185</f>
        <v>0</v>
      </c>
      <c r="V185" s="594">
        <f>'STATE- GOA'!Z185</f>
        <v>0</v>
      </c>
      <c r="W185" s="602">
        <f>'STATE- GOA'!AA185</f>
        <v>0</v>
      </c>
      <c r="X185" s="594">
        <f>'STATE- GOA'!AB185</f>
        <v>0</v>
      </c>
      <c r="Y185" s="601"/>
      <c r="Z185" s="619">
        <f>SUM('North District :South Disrict'!AB185)</f>
        <v>0</v>
      </c>
      <c r="AA185" s="619">
        <f t="shared" si="9"/>
        <v>0</v>
      </c>
    </row>
    <row r="186" spans="1:29">
      <c r="A186" s="594"/>
      <c r="B186" s="599" t="s">
        <v>36</v>
      </c>
      <c r="C186" s="602">
        <f>'STATE- GOA'!C186</f>
        <v>0</v>
      </c>
      <c r="D186" s="594">
        <f>'STATE- GOA'!D186</f>
        <v>0</v>
      </c>
      <c r="E186" s="602">
        <f>'STATE- GOA'!E186</f>
        <v>0</v>
      </c>
      <c r="F186" s="594">
        <f>'STATE- GOA'!F186</f>
        <v>0</v>
      </c>
      <c r="G186" s="603">
        <f>'STATE- GOA'!G186</f>
        <v>0</v>
      </c>
      <c r="H186" s="603">
        <f>'STATE- GOA'!H186</f>
        <v>0</v>
      </c>
      <c r="I186" s="602">
        <f>'STATE- GOA'!I186</f>
        <v>0</v>
      </c>
      <c r="J186" s="594">
        <f>'STATE- GOA'!J186</f>
        <v>0</v>
      </c>
      <c r="K186" s="602">
        <f>'STATE- GOA'!K186</f>
        <v>0</v>
      </c>
      <c r="L186" s="594">
        <f>'STATE- GOA'!L186</f>
        <v>0</v>
      </c>
      <c r="M186" s="631">
        <f>'STATE- GOA'!O186</f>
        <v>0</v>
      </c>
      <c r="N186" s="602">
        <f>'STATE- GOA'!P186</f>
        <v>0</v>
      </c>
      <c r="O186" s="594">
        <f>'STATE- GOA'!Q186</f>
        <v>0</v>
      </c>
      <c r="P186" s="602">
        <f>'STATE- GOA'!R186</f>
        <v>0</v>
      </c>
      <c r="Q186" s="594">
        <f>'STATE- GOA'!S186</f>
        <v>0</v>
      </c>
      <c r="R186" s="602">
        <f>'STATE- GOA'!T186</f>
        <v>0</v>
      </c>
      <c r="S186" s="594">
        <f>'STATE- GOA'!U186</f>
        <v>0</v>
      </c>
      <c r="T186" s="602">
        <f>'STATE- GOA'!X186</f>
        <v>0</v>
      </c>
      <c r="U186" s="602">
        <f>'STATE- GOA'!Y186</f>
        <v>0</v>
      </c>
      <c r="V186" s="594">
        <f>'STATE- GOA'!Z186</f>
        <v>0</v>
      </c>
      <c r="W186" s="602">
        <f>'STATE- GOA'!AA186</f>
        <v>0</v>
      </c>
      <c r="X186" s="594">
        <f>'STATE- GOA'!AB186</f>
        <v>0</v>
      </c>
      <c r="Y186" s="599"/>
      <c r="Z186" s="619">
        <f>SUM('North District :South Disrict'!AB186)</f>
        <v>0</v>
      </c>
      <c r="AA186" s="619">
        <f t="shared" si="9"/>
        <v>0</v>
      </c>
    </row>
    <row r="187" spans="1:29" ht="18">
      <c r="A187" s="594">
        <v>6.07</v>
      </c>
      <c r="B187" s="595" t="s">
        <v>238</v>
      </c>
      <c r="C187" s="602">
        <f>'STATE- GOA'!C187</f>
        <v>0</v>
      </c>
      <c r="D187" s="594">
        <f>'STATE- GOA'!D187</f>
        <v>0</v>
      </c>
      <c r="E187" s="602">
        <f>'STATE- GOA'!E187</f>
        <v>0</v>
      </c>
      <c r="F187" s="594">
        <f>'STATE- GOA'!F187</f>
        <v>0</v>
      </c>
      <c r="G187" s="603">
        <f>'STATE- GOA'!G187</f>
        <v>0</v>
      </c>
      <c r="H187" s="603">
        <f>'STATE- GOA'!H187</f>
        <v>0</v>
      </c>
      <c r="I187" s="602">
        <f>'STATE- GOA'!I187</f>
        <v>0</v>
      </c>
      <c r="J187" s="594">
        <f>'STATE- GOA'!J187</f>
        <v>0</v>
      </c>
      <c r="K187" s="602">
        <f>'STATE- GOA'!K187</f>
        <v>0</v>
      </c>
      <c r="L187" s="594">
        <f>'STATE- GOA'!L187</f>
        <v>0</v>
      </c>
      <c r="M187" s="631">
        <f>'STATE- GOA'!O187</f>
        <v>0</v>
      </c>
      <c r="N187" s="602">
        <f>'STATE- GOA'!P187</f>
        <v>0</v>
      </c>
      <c r="O187" s="594">
        <f>'STATE- GOA'!Q187</f>
        <v>0</v>
      </c>
      <c r="P187" s="602">
        <f>'STATE- GOA'!R187</f>
        <v>0</v>
      </c>
      <c r="Q187" s="594">
        <f>'STATE- GOA'!S187</f>
        <v>0</v>
      </c>
      <c r="R187" s="602">
        <f>'STATE- GOA'!T187</f>
        <v>0</v>
      </c>
      <c r="S187" s="594">
        <f>'STATE- GOA'!U187</f>
        <v>0</v>
      </c>
      <c r="T187" s="602">
        <f>'STATE- GOA'!X187</f>
        <v>0</v>
      </c>
      <c r="U187" s="602">
        <f>'STATE- GOA'!Y187</f>
        <v>0</v>
      </c>
      <c r="V187" s="594">
        <f>'STATE- GOA'!Z187</f>
        <v>0</v>
      </c>
      <c r="W187" s="602">
        <f>'STATE- GOA'!AA187</f>
        <v>0</v>
      </c>
      <c r="X187" s="594">
        <f>'STATE- GOA'!AB187</f>
        <v>0</v>
      </c>
      <c r="Y187" s="595"/>
      <c r="Z187" s="619">
        <f>SUM('North District :South Disrict'!AB187)</f>
        <v>0</v>
      </c>
      <c r="AA187" s="619">
        <f t="shared" si="9"/>
        <v>0</v>
      </c>
    </row>
    <row r="188" spans="1:29">
      <c r="A188" s="594"/>
      <c r="B188" s="601" t="s">
        <v>28</v>
      </c>
      <c r="C188" s="602">
        <f>'STATE- GOA'!C188</f>
        <v>0</v>
      </c>
      <c r="D188" s="594">
        <f>'STATE- GOA'!D188</f>
        <v>0</v>
      </c>
      <c r="E188" s="602">
        <f>'STATE- GOA'!E188</f>
        <v>0</v>
      </c>
      <c r="F188" s="594">
        <f>'STATE- GOA'!F188</f>
        <v>0</v>
      </c>
      <c r="G188" s="603">
        <f>'STATE- GOA'!G188</f>
        <v>0</v>
      </c>
      <c r="H188" s="603">
        <f>'STATE- GOA'!H188</f>
        <v>0</v>
      </c>
      <c r="I188" s="602">
        <f>'STATE- GOA'!I188</f>
        <v>0</v>
      </c>
      <c r="J188" s="594">
        <f>'STATE- GOA'!J188</f>
        <v>0</v>
      </c>
      <c r="K188" s="602">
        <f>'STATE- GOA'!K188</f>
        <v>0</v>
      </c>
      <c r="L188" s="594">
        <f>'STATE- GOA'!L188</f>
        <v>0</v>
      </c>
      <c r="M188" s="631">
        <f>'STATE- GOA'!O188</f>
        <v>0.06</v>
      </c>
      <c r="N188" s="602">
        <f>'STATE- GOA'!P188</f>
        <v>0</v>
      </c>
      <c r="O188" s="594">
        <f>'STATE- GOA'!Q188</f>
        <v>0</v>
      </c>
      <c r="P188" s="602">
        <f>'STATE- GOA'!R188</f>
        <v>0</v>
      </c>
      <c r="Q188" s="594">
        <f>'STATE- GOA'!S188</f>
        <v>0</v>
      </c>
      <c r="R188" s="602">
        <f>'STATE- GOA'!T188</f>
        <v>0</v>
      </c>
      <c r="S188" s="594">
        <f>'STATE- GOA'!U188</f>
        <v>0</v>
      </c>
      <c r="T188" s="602">
        <f>'STATE- GOA'!X188</f>
        <v>0.06</v>
      </c>
      <c r="U188" s="602">
        <f>'STATE- GOA'!Y188</f>
        <v>0</v>
      </c>
      <c r="V188" s="594">
        <f>'STATE- GOA'!Z188</f>
        <v>0</v>
      </c>
      <c r="W188" s="602">
        <f>'STATE- GOA'!AA188</f>
        <v>0</v>
      </c>
      <c r="X188" s="594">
        <f>'STATE- GOA'!AB188</f>
        <v>0</v>
      </c>
      <c r="Y188" s="601"/>
      <c r="Z188" s="619">
        <f>SUM('North District :South Disrict'!AB188)</f>
        <v>0</v>
      </c>
      <c r="AA188" s="619">
        <f t="shared" si="9"/>
        <v>0</v>
      </c>
    </row>
    <row r="189" spans="1:29">
      <c r="A189" s="594"/>
      <c r="B189" s="601" t="s">
        <v>29</v>
      </c>
      <c r="C189" s="602">
        <f>'STATE- GOA'!C189</f>
        <v>0</v>
      </c>
      <c r="D189" s="594">
        <f>'STATE- GOA'!D189</f>
        <v>0</v>
      </c>
      <c r="E189" s="602">
        <f>'STATE- GOA'!E189</f>
        <v>0</v>
      </c>
      <c r="F189" s="594">
        <f>'STATE- GOA'!F189</f>
        <v>0</v>
      </c>
      <c r="G189" s="603">
        <f>'STATE- GOA'!G189</f>
        <v>0</v>
      </c>
      <c r="H189" s="603">
        <f>'STATE- GOA'!H189</f>
        <v>0</v>
      </c>
      <c r="I189" s="602">
        <f>'STATE- GOA'!I189</f>
        <v>0</v>
      </c>
      <c r="J189" s="594">
        <f>'STATE- GOA'!J189</f>
        <v>0</v>
      </c>
      <c r="K189" s="602">
        <f>'STATE- GOA'!K189</f>
        <v>0</v>
      </c>
      <c r="L189" s="594">
        <f>'STATE- GOA'!L189</f>
        <v>0</v>
      </c>
      <c r="M189" s="631">
        <f>'STATE- GOA'!O189</f>
        <v>4.4999999999999998E-2</v>
      </c>
      <c r="N189" s="602">
        <f>'STATE- GOA'!P189</f>
        <v>0</v>
      </c>
      <c r="O189" s="594">
        <f>'STATE- GOA'!Q189</f>
        <v>0</v>
      </c>
      <c r="P189" s="602">
        <f>'STATE- GOA'!R189</f>
        <v>0</v>
      </c>
      <c r="Q189" s="594">
        <f>'STATE- GOA'!S189</f>
        <v>0</v>
      </c>
      <c r="R189" s="602">
        <f>'STATE- GOA'!T189</f>
        <v>0</v>
      </c>
      <c r="S189" s="594">
        <f>'STATE- GOA'!U189</f>
        <v>0</v>
      </c>
      <c r="T189" s="602">
        <f>'STATE- GOA'!X189</f>
        <v>4.4999999999999998E-2</v>
      </c>
      <c r="U189" s="602">
        <f>'STATE- GOA'!Y189</f>
        <v>0</v>
      </c>
      <c r="V189" s="594">
        <f>'STATE- GOA'!Z189</f>
        <v>0</v>
      </c>
      <c r="W189" s="602">
        <f>'STATE- GOA'!AA189</f>
        <v>0</v>
      </c>
      <c r="X189" s="594">
        <f>'STATE- GOA'!AB189</f>
        <v>0</v>
      </c>
      <c r="Y189" s="601"/>
      <c r="Z189" s="619">
        <f>SUM('North District :South Disrict'!AB189)</f>
        <v>0</v>
      </c>
      <c r="AA189" s="619">
        <f t="shared" si="9"/>
        <v>0</v>
      </c>
    </row>
    <row r="190" spans="1:29">
      <c r="A190" s="594"/>
      <c r="B190" s="601" t="s">
        <v>30</v>
      </c>
      <c r="C190" s="602">
        <f>'STATE- GOA'!C190</f>
        <v>0</v>
      </c>
      <c r="D190" s="594">
        <f>'STATE- GOA'!D190</f>
        <v>0</v>
      </c>
      <c r="E190" s="602">
        <f>'STATE- GOA'!E190</f>
        <v>0</v>
      </c>
      <c r="F190" s="594">
        <f>'STATE- GOA'!F190</f>
        <v>0</v>
      </c>
      <c r="G190" s="603">
        <f>'STATE- GOA'!G190</f>
        <v>0</v>
      </c>
      <c r="H190" s="603">
        <f>'STATE- GOA'!H190</f>
        <v>0</v>
      </c>
      <c r="I190" s="602">
        <f>'STATE- GOA'!I190</f>
        <v>0</v>
      </c>
      <c r="J190" s="594">
        <f>'STATE- GOA'!J190</f>
        <v>0</v>
      </c>
      <c r="K190" s="602">
        <f>'STATE- GOA'!K190</f>
        <v>0</v>
      </c>
      <c r="L190" s="594">
        <f>'STATE- GOA'!L190</f>
        <v>0</v>
      </c>
      <c r="M190" s="631">
        <f>'STATE- GOA'!O190</f>
        <v>0.03</v>
      </c>
      <c r="N190" s="602">
        <f>'STATE- GOA'!P190</f>
        <v>0</v>
      </c>
      <c r="O190" s="594">
        <f>'STATE- GOA'!Q190</f>
        <v>0</v>
      </c>
      <c r="P190" s="602">
        <f>'STATE- GOA'!R190</f>
        <v>0</v>
      </c>
      <c r="Q190" s="594">
        <f>'STATE- GOA'!S190</f>
        <v>0</v>
      </c>
      <c r="R190" s="602">
        <f>'STATE- GOA'!T190</f>
        <v>0</v>
      </c>
      <c r="S190" s="594">
        <f>'STATE- GOA'!U190</f>
        <v>0</v>
      </c>
      <c r="T190" s="602">
        <f>'STATE- GOA'!X190</f>
        <v>0.03</v>
      </c>
      <c r="U190" s="602">
        <f>'STATE- GOA'!Y190</f>
        <v>0</v>
      </c>
      <c r="V190" s="594">
        <f>'STATE- GOA'!Z190</f>
        <v>0</v>
      </c>
      <c r="W190" s="602">
        <f>'STATE- GOA'!AA190</f>
        <v>0</v>
      </c>
      <c r="X190" s="594">
        <f>'STATE- GOA'!AB190</f>
        <v>0</v>
      </c>
      <c r="Y190" s="601"/>
      <c r="Z190" s="619">
        <f>SUM('North District :South Disrict'!AB190)</f>
        <v>0</v>
      </c>
      <c r="AA190" s="619">
        <f t="shared" si="9"/>
        <v>0</v>
      </c>
    </row>
    <row r="191" spans="1:29">
      <c r="A191" s="594"/>
      <c r="B191" s="601" t="s">
        <v>31</v>
      </c>
      <c r="C191" s="602">
        <f>'STATE- GOA'!C191</f>
        <v>0</v>
      </c>
      <c r="D191" s="594">
        <f>'STATE- GOA'!D191</f>
        <v>0</v>
      </c>
      <c r="E191" s="602">
        <f>'STATE- GOA'!E191</f>
        <v>0</v>
      </c>
      <c r="F191" s="594">
        <f>'STATE- GOA'!F191</f>
        <v>0</v>
      </c>
      <c r="G191" s="603">
        <f>'STATE- GOA'!G191</f>
        <v>0</v>
      </c>
      <c r="H191" s="603">
        <f>'STATE- GOA'!H191</f>
        <v>0</v>
      </c>
      <c r="I191" s="602">
        <f>'STATE- GOA'!I191</f>
        <v>0</v>
      </c>
      <c r="J191" s="594">
        <f>'STATE- GOA'!J191</f>
        <v>0</v>
      </c>
      <c r="K191" s="602">
        <f>'STATE- GOA'!K191</f>
        <v>0</v>
      </c>
      <c r="L191" s="594">
        <f>'STATE- GOA'!L191</f>
        <v>0</v>
      </c>
      <c r="M191" s="631">
        <f>'STATE- GOA'!O191</f>
        <v>1.4999999999999999E-2</v>
      </c>
      <c r="N191" s="602">
        <f>'STATE- GOA'!P191</f>
        <v>0</v>
      </c>
      <c r="O191" s="594">
        <f>'STATE- GOA'!Q191</f>
        <v>0</v>
      </c>
      <c r="P191" s="602">
        <f>'STATE- GOA'!R191</f>
        <v>0</v>
      </c>
      <c r="Q191" s="594">
        <f>'STATE- GOA'!S191</f>
        <v>0</v>
      </c>
      <c r="R191" s="602">
        <f>'STATE- GOA'!T191</f>
        <v>0</v>
      </c>
      <c r="S191" s="594">
        <f>'STATE- GOA'!U191</f>
        <v>0</v>
      </c>
      <c r="T191" s="602">
        <f>'STATE- GOA'!X191</f>
        <v>1.4999999999999999E-2</v>
      </c>
      <c r="U191" s="602">
        <f>'STATE- GOA'!Y191</f>
        <v>0</v>
      </c>
      <c r="V191" s="594">
        <f>'STATE- GOA'!Z191</f>
        <v>0</v>
      </c>
      <c r="W191" s="602">
        <f>'STATE- GOA'!AA191</f>
        <v>0</v>
      </c>
      <c r="X191" s="594">
        <f>'STATE- GOA'!AB191</f>
        <v>0</v>
      </c>
      <c r="Y191" s="601"/>
      <c r="Z191" s="619">
        <f>SUM('North District :South Disrict'!AB191)</f>
        <v>0</v>
      </c>
      <c r="AA191" s="619">
        <f t="shared" si="9"/>
        <v>0</v>
      </c>
      <c r="AC191" s="593" t="s">
        <v>350</v>
      </c>
    </row>
    <row r="192" spans="1:29">
      <c r="A192" s="594"/>
      <c r="B192" s="599" t="s">
        <v>36</v>
      </c>
      <c r="C192" s="602">
        <f>'STATE- GOA'!C192</f>
        <v>0</v>
      </c>
      <c r="D192" s="594">
        <f>'STATE- GOA'!D192</f>
        <v>0</v>
      </c>
      <c r="E192" s="602">
        <f>'STATE- GOA'!E192</f>
        <v>0</v>
      </c>
      <c r="F192" s="594">
        <f>'STATE- GOA'!F192</f>
        <v>0</v>
      </c>
      <c r="G192" s="603">
        <f>'STATE- GOA'!G192</f>
        <v>0</v>
      </c>
      <c r="H192" s="603">
        <f>'STATE- GOA'!H192</f>
        <v>0</v>
      </c>
      <c r="I192" s="602">
        <f>'STATE- GOA'!I192</f>
        <v>0</v>
      </c>
      <c r="J192" s="594">
        <f>'STATE- GOA'!J192</f>
        <v>0</v>
      </c>
      <c r="K192" s="602">
        <f>'STATE- GOA'!K192</f>
        <v>0</v>
      </c>
      <c r="L192" s="594">
        <f>'STATE- GOA'!L192</f>
        <v>0</v>
      </c>
      <c r="M192" s="631">
        <f>'STATE- GOA'!O192</f>
        <v>0</v>
      </c>
      <c r="N192" s="602">
        <f>'STATE- GOA'!P192</f>
        <v>0</v>
      </c>
      <c r="O192" s="594">
        <f>'STATE- GOA'!Q192</f>
        <v>0</v>
      </c>
      <c r="P192" s="602">
        <f>'STATE- GOA'!R192</f>
        <v>0</v>
      </c>
      <c r="Q192" s="594">
        <f>'STATE- GOA'!S192</f>
        <v>0</v>
      </c>
      <c r="R192" s="602">
        <f>'STATE- GOA'!T192</f>
        <v>0</v>
      </c>
      <c r="S192" s="594">
        <f>'STATE- GOA'!U192</f>
        <v>0</v>
      </c>
      <c r="T192" s="602">
        <f>'STATE- GOA'!X192</f>
        <v>0</v>
      </c>
      <c r="U192" s="602">
        <f>'STATE- GOA'!Y192</f>
        <v>0</v>
      </c>
      <c r="V192" s="594">
        <f>'STATE- GOA'!Z192</f>
        <v>0</v>
      </c>
      <c r="W192" s="602">
        <f>'STATE- GOA'!AA192</f>
        <v>0</v>
      </c>
      <c r="X192" s="594">
        <f>'STATE- GOA'!AB192</f>
        <v>0</v>
      </c>
      <c r="Y192" s="599"/>
      <c r="Z192" s="619">
        <f>SUM('North District :South Disrict'!AB192)</f>
        <v>0</v>
      </c>
      <c r="AA192" s="619">
        <f t="shared" si="9"/>
        <v>0</v>
      </c>
    </row>
    <row r="193" spans="1:27" s="620" customFormat="1">
      <c r="A193" s="597"/>
      <c r="B193" s="599" t="s">
        <v>38</v>
      </c>
      <c r="C193" s="602">
        <f>'STATE- GOA'!C193</f>
        <v>673</v>
      </c>
      <c r="D193" s="594">
        <f>'STATE- GOA'!D193</f>
        <v>33.65</v>
      </c>
      <c r="E193" s="602">
        <f>'STATE- GOA'!E193</f>
        <v>328</v>
      </c>
      <c r="F193" s="594">
        <f>'STATE- GOA'!F193</f>
        <v>15.79</v>
      </c>
      <c r="G193" s="603">
        <f>'STATE- GOA'!G193</f>
        <v>48.736998514115896</v>
      </c>
      <c r="H193" s="603">
        <f>'STATE- GOA'!H193</f>
        <v>46.924219910846958</v>
      </c>
      <c r="I193" s="602">
        <f>'STATE- GOA'!I193</f>
        <v>345</v>
      </c>
      <c r="J193" s="594">
        <f>'STATE- GOA'!J193</f>
        <v>17.86</v>
      </c>
      <c r="K193" s="602">
        <f>'STATE- GOA'!K193</f>
        <v>0</v>
      </c>
      <c r="L193" s="594">
        <f>'STATE- GOA'!L193</f>
        <v>0</v>
      </c>
      <c r="M193" s="631">
        <f>'STATE- GOA'!O193</f>
        <v>0</v>
      </c>
      <c r="N193" s="602">
        <f>'STATE- GOA'!P193</f>
        <v>302</v>
      </c>
      <c r="O193" s="594">
        <f>'STATE- GOA'!Q193</f>
        <v>15.100000000000001</v>
      </c>
      <c r="P193" s="602">
        <f>'STATE- GOA'!R193</f>
        <v>302</v>
      </c>
      <c r="Q193" s="594">
        <f>'STATE- GOA'!S193</f>
        <v>15.100000000000001</v>
      </c>
      <c r="R193" s="602">
        <f>'STATE- GOA'!T193</f>
        <v>0</v>
      </c>
      <c r="S193" s="594">
        <f>'STATE- GOA'!U193</f>
        <v>0</v>
      </c>
      <c r="T193" s="602">
        <f>'STATE- GOA'!X193</f>
        <v>0</v>
      </c>
      <c r="U193" s="602">
        <f>'STATE- GOA'!Y193</f>
        <v>302</v>
      </c>
      <c r="V193" s="594">
        <f>'STATE- GOA'!Z193</f>
        <v>15.100000000000001</v>
      </c>
      <c r="W193" s="602">
        <f>'STATE- GOA'!AA193</f>
        <v>302</v>
      </c>
      <c r="X193" s="594">
        <f>'STATE- GOA'!AB193</f>
        <v>15.100000000000001</v>
      </c>
      <c r="Y193" s="599"/>
      <c r="Z193" s="619">
        <f>SUM('North District :South Disrict'!AB193)</f>
        <v>15.100000000000001</v>
      </c>
      <c r="AA193" s="619">
        <f t="shared" si="9"/>
        <v>0</v>
      </c>
    </row>
    <row r="194" spans="1:27">
      <c r="A194" s="597" t="s">
        <v>39</v>
      </c>
      <c r="B194" s="595" t="s">
        <v>40</v>
      </c>
      <c r="C194" s="602">
        <f>'STATE- GOA'!C194</f>
        <v>0</v>
      </c>
      <c r="D194" s="594">
        <f>'STATE- GOA'!D194</f>
        <v>0</v>
      </c>
      <c r="E194" s="602">
        <f>'STATE- GOA'!E194</f>
        <v>0</v>
      </c>
      <c r="F194" s="594">
        <f>'STATE- GOA'!F194</f>
        <v>0</v>
      </c>
      <c r="G194" s="603">
        <f>'STATE- GOA'!G194</f>
        <v>0</v>
      </c>
      <c r="H194" s="603">
        <f>'STATE- GOA'!H194</f>
        <v>0</v>
      </c>
      <c r="I194" s="602">
        <f>'STATE- GOA'!I194</f>
        <v>0</v>
      </c>
      <c r="J194" s="594">
        <f>'STATE- GOA'!J194</f>
        <v>0</v>
      </c>
      <c r="K194" s="602">
        <f>'STATE- GOA'!K194</f>
        <v>0</v>
      </c>
      <c r="L194" s="594">
        <f>'STATE- GOA'!L194</f>
        <v>0</v>
      </c>
      <c r="M194" s="631">
        <f>'STATE- GOA'!O194</f>
        <v>0</v>
      </c>
      <c r="N194" s="602">
        <f>'STATE- GOA'!P194</f>
        <v>0</v>
      </c>
      <c r="O194" s="594">
        <f>'STATE- GOA'!Q194</f>
        <v>0</v>
      </c>
      <c r="P194" s="602">
        <f>'STATE- GOA'!R194</f>
        <v>0</v>
      </c>
      <c r="Q194" s="594">
        <f>'STATE- GOA'!S194</f>
        <v>0</v>
      </c>
      <c r="R194" s="602">
        <f>'STATE- GOA'!T194</f>
        <v>0</v>
      </c>
      <c r="S194" s="594">
        <f>'STATE- GOA'!U194</f>
        <v>0</v>
      </c>
      <c r="T194" s="602">
        <f>'STATE- GOA'!X194</f>
        <v>0</v>
      </c>
      <c r="U194" s="602">
        <f>'STATE- GOA'!Y194</f>
        <v>0</v>
      </c>
      <c r="V194" s="594">
        <f>'STATE- GOA'!Z194</f>
        <v>0</v>
      </c>
      <c r="W194" s="602">
        <f>'STATE- GOA'!AA194</f>
        <v>0</v>
      </c>
      <c r="X194" s="594">
        <f>'STATE- GOA'!AB194</f>
        <v>0</v>
      </c>
      <c r="Y194" s="595"/>
      <c r="Z194" s="619">
        <f>SUM('North District :South Disrict'!AB194)</f>
        <v>0</v>
      </c>
      <c r="AA194" s="619">
        <f t="shared" si="9"/>
        <v>0</v>
      </c>
    </row>
    <row r="195" spans="1:27">
      <c r="A195" s="600">
        <v>7</v>
      </c>
      <c r="B195" s="595" t="s">
        <v>253</v>
      </c>
      <c r="C195" s="602">
        <f>'STATE- GOA'!C195</f>
        <v>0</v>
      </c>
      <c r="D195" s="594">
        <f>'STATE- GOA'!D195</f>
        <v>0</v>
      </c>
      <c r="E195" s="602">
        <f>'STATE- GOA'!E195</f>
        <v>0</v>
      </c>
      <c r="F195" s="594">
        <f>'STATE- GOA'!F195</f>
        <v>0</v>
      </c>
      <c r="G195" s="603">
        <f>'STATE- GOA'!G195</f>
        <v>0</v>
      </c>
      <c r="H195" s="603">
        <f>'STATE- GOA'!H195</f>
        <v>0</v>
      </c>
      <c r="I195" s="602">
        <f>'STATE- GOA'!I195</f>
        <v>0</v>
      </c>
      <c r="J195" s="594">
        <f>'STATE- GOA'!J195</f>
        <v>0</v>
      </c>
      <c r="K195" s="602">
        <f>'STATE- GOA'!K195</f>
        <v>0</v>
      </c>
      <c r="L195" s="594">
        <f>'STATE- GOA'!L195</f>
        <v>0</v>
      </c>
      <c r="M195" s="631">
        <f>'STATE- GOA'!O195</f>
        <v>0</v>
      </c>
      <c r="N195" s="602">
        <f>'STATE- GOA'!P195</f>
        <v>0</v>
      </c>
      <c r="O195" s="594">
        <f>'STATE- GOA'!Q195</f>
        <v>0</v>
      </c>
      <c r="P195" s="602">
        <f>'STATE- GOA'!R195</f>
        <v>0</v>
      </c>
      <c r="Q195" s="594">
        <f>'STATE- GOA'!S195</f>
        <v>0</v>
      </c>
      <c r="R195" s="602">
        <f>'STATE- GOA'!T195</f>
        <v>0</v>
      </c>
      <c r="S195" s="594">
        <f>'STATE- GOA'!U195</f>
        <v>0</v>
      </c>
      <c r="T195" s="602">
        <f>'STATE- GOA'!X195</f>
        <v>0</v>
      </c>
      <c r="U195" s="602">
        <f>'STATE- GOA'!Y195</f>
        <v>0</v>
      </c>
      <c r="V195" s="594">
        <f>'STATE- GOA'!Z195</f>
        <v>0</v>
      </c>
      <c r="W195" s="602">
        <f>'STATE- GOA'!AA195</f>
        <v>0</v>
      </c>
      <c r="X195" s="594">
        <f>'STATE- GOA'!AB195</f>
        <v>0</v>
      </c>
      <c r="Y195" s="595"/>
      <c r="Z195" s="619">
        <f>SUM('North District :South Disrict'!AB195)</f>
        <v>0</v>
      </c>
      <c r="AA195" s="619">
        <f t="shared" si="9"/>
        <v>0</v>
      </c>
    </row>
    <row r="196" spans="1:27">
      <c r="A196" s="594">
        <v>7.01</v>
      </c>
      <c r="B196" s="601" t="s">
        <v>254</v>
      </c>
      <c r="C196" s="602">
        <f>'STATE- GOA'!C196</f>
        <v>0</v>
      </c>
      <c r="D196" s="594">
        <f>'STATE- GOA'!D196</f>
        <v>0</v>
      </c>
      <c r="E196" s="602">
        <f>'STATE- GOA'!E196</f>
        <v>0</v>
      </c>
      <c r="F196" s="594">
        <f>'STATE- GOA'!F196</f>
        <v>0</v>
      </c>
      <c r="G196" s="603">
        <f>'STATE- GOA'!G196</f>
        <v>0</v>
      </c>
      <c r="H196" s="603">
        <f>'STATE- GOA'!H196</f>
        <v>0</v>
      </c>
      <c r="I196" s="602">
        <f>'STATE- GOA'!I196</f>
        <v>0</v>
      </c>
      <c r="J196" s="594">
        <f>'STATE- GOA'!J196</f>
        <v>0</v>
      </c>
      <c r="K196" s="602">
        <f>'STATE- GOA'!K196</f>
        <v>0</v>
      </c>
      <c r="L196" s="594">
        <f>'STATE- GOA'!L196</f>
        <v>0</v>
      </c>
      <c r="M196" s="631">
        <f>'STATE- GOA'!O196</f>
        <v>0</v>
      </c>
      <c r="N196" s="602">
        <f>'STATE- GOA'!P196</f>
        <v>0</v>
      </c>
      <c r="O196" s="594">
        <f>'STATE- GOA'!Q196</f>
        <v>0</v>
      </c>
      <c r="P196" s="602">
        <f>'STATE- GOA'!R196</f>
        <v>0</v>
      </c>
      <c r="Q196" s="594">
        <f>'STATE- GOA'!S196</f>
        <v>0</v>
      </c>
      <c r="R196" s="602">
        <f>'STATE- GOA'!T196</f>
        <v>0</v>
      </c>
      <c r="S196" s="594">
        <f>'STATE- GOA'!U196</f>
        <v>0</v>
      </c>
      <c r="T196" s="602">
        <f>'STATE- GOA'!X196</f>
        <v>0</v>
      </c>
      <c r="U196" s="602">
        <f>'STATE- GOA'!Y196</f>
        <v>0</v>
      </c>
      <c r="V196" s="594">
        <f>'STATE- GOA'!Z196</f>
        <v>0</v>
      </c>
      <c r="W196" s="602">
        <f>'STATE- GOA'!AA196</f>
        <v>0</v>
      </c>
      <c r="X196" s="594">
        <f>'STATE- GOA'!AB196</f>
        <v>0</v>
      </c>
      <c r="Y196" s="601"/>
      <c r="Z196" s="619">
        <f>SUM('North District :South Disrict'!AB196)</f>
        <v>0</v>
      </c>
      <c r="AA196" s="619">
        <f t="shared" si="9"/>
        <v>0</v>
      </c>
    </row>
    <row r="197" spans="1:27" ht="18">
      <c r="A197" s="594"/>
      <c r="B197" s="601" t="s">
        <v>41</v>
      </c>
      <c r="C197" s="602">
        <f>'STATE- GOA'!C197</f>
        <v>24657</v>
      </c>
      <c r="D197" s="594">
        <f>'STATE- GOA'!D197</f>
        <v>36.987000000000002</v>
      </c>
      <c r="E197" s="602">
        <f>'STATE- GOA'!E197</f>
        <v>24657</v>
      </c>
      <c r="F197" s="594">
        <f>'STATE- GOA'!F197</f>
        <v>36.99</v>
      </c>
      <c r="G197" s="603">
        <f>'STATE- GOA'!G197</f>
        <v>1</v>
      </c>
      <c r="H197" s="603">
        <f>'STATE- GOA'!H197</f>
        <v>1.0000811095790414</v>
      </c>
      <c r="I197" s="602">
        <f>'STATE- GOA'!I197</f>
        <v>0</v>
      </c>
      <c r="J197" s="594">
        <f>'STATE- GOA'!J197</f>
        <v>-3.0000000000001137E-3</v>
      </c>
      <c r="K197" s="602">
        <f>'STATE- GOA'!K197</f>
        <v>0</v>
      </c>
      <c r="L197" s="594">
        <f>'STATE- GOA'!L197</f>
        <v>0</v>
      </c>
      <c r="M197" s="631">
        <f>'STATE- GOA'!O197</f>
        <v>1.5E-3</v>
      </c>
      <c r="N197" s="602">
        <f>'STATE- GOA'!P197</f>
        <v>25128</v>
      </c>
      <c r="O197" s="594">
        <f>'STATE- GOA'!Q197</f>
        <v>37.692</v>
      </c>
      <c r="P197" s="602">
        <f>'STATE- GOA'!R197</f>
        <v>25128</v>
      </c>
      <c r="Q197" s="594">
        <f>'STATE- GOA'!S197</f>
        <v>37.692</v>
      </c>
      <c r="R197" s="602">
        <f>'STATE- GOA'!T197</f>
        <v>0</v>
      </c>
      <c r="S197" s="594">
        <f>'STATE- GOA'!U197</f>
        <v>0</v>
      </c>
      <c r="T197" s="602">
        <f>'STATE- GOA'!X197</f>
        <v>1.5E-3</v>
      </c>
      <c r="U197" s="602">
        <f>'STATE- GOA'!Y197</f>
        <v>25128</v>
      </c>
      <c r="V197" s="594">
        <f>'STATE- GOA'!Z197</f>
        <v>37.692</v>
      </c>
      <c r="W197" s="602">
        <f>'STATE- GOA'!AA197</f>
        <v>25128</v>
      </c>
      <c r="X197" s="594">
        <f>'STATE- GOA'!AB197</f>
        <v>37.692</v>
      </c>
      <c r="Y197" s="601" t="s">
        <v>604</v>
      </c>
      <c r="Z197" s="619">
        <f>SUM('North District :South Disrict'!AB197)</f>
        <v>37.692</v>
      </c>
      <c r="AA197" s="619">
        <f t="shared" si="9"/>
        <v>0</v>
      </c>
    </row>
    <row r="198" spans="1:27" ht="18">
      <c r="A198" s="594"/>
      <c r="B198" s="601" t="s">
        <v>314</v>
      </c>
      <c r="C198" s="602">
        <f>'STATE- GOA'!C198</f>
        <v>1</v>
      </c>
      <c r="D198" s="594">
        <f>'STATE- GOA'!D198</f>
        <v>1.5E-3</v>
      </c>
      <c r="E198" s="602">
        <f>'STATE- GOA'!E198</f>
        <v>1</v>
      </c>
      <c r="F198" s="594">
        <f>'STATE- GOA'!F198</f>
        <v>1.5E-3</v>
      </c>
      <c r="G198" s="603">
        <f>'STATE- GOA'!G198</f>
        <v>1</v>
      </c>
      <c r="H198" s="603">
        <f>'STATE- GOA'!H198</f>
        <v>1</v>
      </c>
      <c r="I198" s="602">
        <f>'STATE- GOA'!I198</f>
        <v>0</v>
      </c>
      <c r="J198" s="594">
        <f>'STATE- GOA'!J198</f>
        <v>0</v>
      </c>
      <c r="K198" s="602">
        <f>'STATE- GOA'!K198</f>
        <v>0</v>
      </c>
      <c r="L198" s="594">
        <f>'STATE- GOA'!L198</f>
        <v>0</v>
      </c>
      <c r="M198" s="631">
        <f>'STATE- GOA'!O198</f>
        <v>1.5E-3</v>
      </c>
      <c r="N198" s="602">
        <f>'STATE- GOA'!P198</f>
        <v>1</v>
      </c>
      <c r="O198" s="594">
        <f>'STATE- GOA'!Q198</f>
        <v>1.5E-3</v>
      </c>
      <c r="P198" s="602">
        <f>'STATE- GOA'!R198</f>
        <v>1</v>
      </c>
      <c r="Q198" s="594">
        <f>'STATE- GOA'!S198</f>
        <v>1.5E-3</v>
      </c>
      <c r="R198" s="602">
        <f>'STATE- GOA'!T198</f>
        <v>0</v>
      </c>
      <c r="S198" s="594">
        <f>'STATE- GOA'!U198</f>
        <v>0</v>
      </c>
      <c r="T198" s="602">
        <f>'STATE- GOA'!X198</f>
        <v>1.5E-3</v>
      </c>
      <c r="U198" s="602">
        <f>'STATE- GOA'!Y198</f>
        <v>1</v>
      </c>
      <c r="V198" s="594">
        <f>'STATE- GOA'!Z198</f>
        <v>1.5E-3</v>
      </c>
      <c r="W198" s="602">
        <f>'STATE- GOA'!AA198</f>
        <v>1</v>
      </c>
      <c r="X198" s="594">
        <f>'STATE- GOA'!AB198</f>
        <v>1.5E-3</v>
      </c>
      <c r="Y198" s="601" t="s">
        <v>604</v>
      </c>
      <c r="Z198" s="619">
        <f>SUM('North District :South Disrict'!AB198)</f>
        <v>1.5E-3</v>
      </c>
      <c r="AA198" s="619">
        <f t="shared" si="9"/>
        <v>0</v>
      </c>
    </row>
    <row r="199" spans="1:27">
      <c r="A199" s="594"/>
      <c r="B199" s="601" t="s">
        <v>315</v>
      </c>
      <c r="C199" s="602">
        <f>'STATE- GOA'!C199</f>
        <v>0</v>
      </c>
      <c r="D199" s="594">
        <f>'STATE- GOA'!D199</f>
        <v>0</v>
      </c>
      <c r="E199" s="602">
        <f>'STATE- GOA'!E199</f>
        <v>0</v>
      </c>
      <c r="F199" s="594">
        <f>'STATE- GOA'!F199</f>
        <v>0</v>
      </c>
      <c r="G199" s="603">
        <f>'STATE- GOA'!G199</f>
        <v>0</v>
      </c>
      <c r="H199" s="603">
        <f>'STATE- GOA'!H199</f>
        <v>0</v>
      </c>
      <c r="I199" s="602">
        <f>'STATE- GOA'!I199</f>
        <v>0</v>
      </c>
      <c r="J199" s="594">
        <f>'STATE- GOA'!J199</f>
        <v>0</v>
      </c>
      <c r="K199" s="602">
        <f>'STATE- GOA'!K199</f>
        <v>0</v>
      </c>
      <c r="L199" s="594">
        <f>'STATE- GOA'!L199</f>
        <v>0</v>
      </c>
      <c r="M199" s="631">
        <f>'STATE- GOA'!O199</f>
        <v>0</v>
      </c>
      <c r="N199" s="602">
        <f>'STATE- GOA'!P199</f>
        <v>0</v>
      </c>
      <c r="O199" s="594">
        <f>'STATE- GOA'!Q199</f>
        <v>0</v>
      </c>
      <c r="P199" s="602">
        <f>'STATE- GOA'!R199</f>
        <v>0</v>
      </c>
      <c r="Q199" s="594">
        <f>'STATE- GOA'!S199</f>
        <v>0</v>
      </c>
      <c r="R199" s="602">
        <f>'STATE- GOA'!T199</f>
        <v>0</v>
      </c>
      <c r="S199" s="594">
        <f>'STATE- GOA'!U199</f>
        <v>0</v>
      </c>
      <c r="T199" s="602">
        <f>'STATE- GOA'!X199</f>
        <v>0</v>
      </c>
      <c r="U199" s="602">
        <f>'STATE- GOA'!Y199</f>
        <v>0</v>
      </c>
      <c r="V199" s="594">
        <f>'STATE- GOA'!Z199</f>
        <v>0</v>
      </c>
      <c r="W199" s="602">
        <f>'STATE- GOA'!AA199</f>
        <v>0</v>
      </c>
      <c r="X199" s="594">
        <f>'STATE- GOA'!AB199</f>
        <v>0</v>
      </c>
      <c r="Y199" s="601"/>
      <c r="Z199" s="619">
        <f>SUM('North District :South Disrict'!AB199)</f>
        <v>0</v>
      </c>
      <c r="AA199" s="619">
        <f t="shared" si="9"/>
        <v>0</v>
      </c>
    </row>
    <row r="200" spans="1:27" ht="18">
      <c r="A200" s="594"/>
      <c r="B200" s="601" t="s">
        <v>316</v>
      </c>
      <c r="C200" s="602">
        <f>'STATE- GOA'!C200</f>
        <v>45896</v>
      </c>
      <c r="D200" s="594">
        <f>'STATE- GOA'!D200</f>
        <v>68.843000000000004</v>
      </c>
      <c r="E200" s="602">
        <f>'STATE- GOA'!E200</f>
        <v>45896</v>
      </c>
      <c r="F200" s="594">
        <f>'STATE- GOA'!F200</f>
        <v>68.843000000000004</v>
      </c>
      <c r="G200" s="603">
        <f>'STATE- GOA'!G200</f>
        <v>1</v>
      </c>
      <c r="H200" s="603">
        <f>'STATE- GOA'!H200</f>
        <v>1</v>
      </c>
      <c r="I200" s="602">
        <f>'STATE- GOA'!I200</f>
        <v>0</v>
      </c>
      <c r="J200" s="594">
        <f>'STATE- GOA'!J200</f>
        <v>0</v>
      </c>
      <c r="K200" s="602">
        <f>'STATE- GOA'!K200</f>
        <v>0</v>
      </c>
      <c r="L200" s="594">
        <f>'STATE- GOA'!L200</f>
        <v>0</v>
      </c>
      <c r="M200" s="631">
        <f>'STATE- GOA'!O200</f>
        <v>1.5E-3</v>
      </c>
      <c r="N200" s="602">
        <f>'STATE- GOA'!P200</f>
        <v>46486</v>
      </c>
      <c r="O200" s="594">
        <f>'STATE- GOA'!Q200</f>
        <v>69.728999999999999</v>
      </c>
      <c r="P200" s="602">
        <f>'STATE- GOA'!R200</f>
        <v>46486</v>
      </c>
      <c r="Q200" s="594">
        <f>'STATE- GOA'!S200</f>
        <v>69.728999999999999</v>
      </c>
      <c r="R200" s="602">
        <f>'STATE- GOA'!T200</f>
        <v>0</v>
      </c>
      <c r="S200" s="594">
        <f>'STATE- GOA'!U200</f>
        <v>0</v>
      </c>
      <c r="T200" s="602">
        <f>'STATE- GOA'!X200</f>
        <v>1.5E-3</v>
      </c>
      <c r="U200" s="602">
        <f>'STATE- GOA'!Y200</f>
        <v>46486</v>
      </c>
      <c r="V200" s="594">
        <f>'STATE- GOA'!Z200</f>
        <v>69.728999999999999</v>
      </c>
      <c r="W200" s="602">
        <f>'STATE- GOA'!AA200</f>
        <v>46486</v>
      </c>
      <c r="X200" s="594">
        <f>'STATE- GOA'!AB200</f>
        <v>69.728999999999999</v>
      </c>
      <c r="Y200" s="601" t="s">
        <v>604</v>
      </c>
      <c r="Z200" s="619">
        <f>SUM('North District :South Disrict'!AB200)</f>
        <v>69.728999999999999</v>
      </c>
      <c r="AA200" s="619">
        <f t="shared" si="9"/>
        <v>0</v>
      </c>
    </row>
    <row r="201" spans="1:27" ht="18">
      <c r="A201" s="594"/>
      <c r="B201" s="601" t="s">
        <v>324</v>
      </c>
      <c r="C201" s="602">
        <f>'STATE- GOA'!C201</f>
        <v>3</v>
      </c>
      <c r="D201" s="594">
        <f>'STATE- GOA'!D201</f>
        <v>4.5000000000000005E-3</v>
      </c>
      <c r="E201" s="602">
        <f>'STATE- GOA'!E201</f>
        <v>2</v>
      </c>
      <c r="F201" s="594">
        <f>'STATE- GOA'!F201</f>
        <v>3.0000000000000001E-3</v>
      </c>
      <c r="G201" s="603">
        <f>'STATE- GOA'!G201</f>
        <v>0.66666666666666663</v>
      </c>
      <c r="H201" s="603">
        <f>'STATE- GOA'!H201</f>
        <v>0.66666666666666663</v>
      </c>
      <c r="I201" s="602">
        <f>'STATE- GOA'!I201</f>
        <v>1</v>
      </c>
      <c r="J201" s="594">
        <f>'STATE- GOA'!J201</f>
        <v>1.5000000000000005E-3</v>
      </c>
      <c r="K201" s="602">
        <f>'STATE- GOA'!K201</f>
        <v>0</v>
      </c>
      <c r="L201" s="594">
        <f>'STATE- GOA'!L201</f>
        <v>0</v>
      </c>
      <c r="M201" s="631">
        <f>'STATE- GOA'!O201</f>
        <v>1.5E-3</v>
      </c>
      <c r="N201" s="602">
        <f>'STATE- GOA'!P201</f>
        <v>3</v>
      </c>
      <c r="O201" s="594">
        <f>'STATE- GOA'!Q201</f>
        <v>4.5000000000000005E-3</v>
      </c>
      <c r="P201" s="602">
        <f>'STATE- GOA'!R201</f>
        <v>3</v>
      </c>
      <c r="Q201" s="594">
        <f>'STATE- GOA'!S201</f>
        <v>4.5000000000000005E-3</v>
      </c>
      <c r="R201" s="602">
        <f>'STATE- GOA'!T201</f>
        <v>0</v>
      </c>
      <c r="S201" s="594">
        <f>'STATE- GOA'!U201</f>
        <v>0</v>
      </c>
      <c r="T201" s="602">
        <f>'STATE- GOA'!X201</f>
        <v>1.5E-3</v>
      </c>
      <c r="U201" s="602">
        <f>'STATE- GOA'!Y201</f>
        <v>3</v>
      </c>
      <c r="V201" s="594">
        <f>'STATE- GOA'!Z201</f>
        <v>4.5000000000000005E-3</v>
      </c>
      <c r="W201" s="602">
        <f>'STATE- GOA'!AA201</f>
        <v>3</v>
      </c>
      <c r="X201" s="594">
        <f>'STATE- GOA'!AB201</f>
        <v>4.5000000000000005E-3</v>
      </c>
      <c r="Y201" s="601" t="s">
        <v>604</v>
      </c>
      <c r="Z201" s="619">
        <f>SUM('North District :South Disrict'!AB201)</f>
        <v>4.5000000000000005E-3</v>
      </c>
      <c r="AA201" s="619">
        <f t="shared" si="9"/>
        <v>0</v>
      </c>
    </row>
    <row r="202" spans="1:27">
      <c r="A202" s="594"/>
      <c r="B202" s="601" t="s">
        <v>325</v>
      </c>
      <c r="C202" s="602">
        <f>'STATE- GOA'!C202</f>
        <v>0</v>
      </c>
      <c r="D202" s="594">
        <f>'STATE- GOA'!D202</f>
        <v>0</v>
      </c>
      <c r="E202" s="602">
        <f>'STATE- GOA'!E202</f>
        <v>0</v>
      </c>
      <c r="F202" s="594">
        <f>'STATE- GOA'!F202</f>
        <v>0</v>
      </c>
      <c r="G202" s="603">
        <f>'STATE- GOA'!G202</f>
        <v>0</v>
      </c>
      <c r="H202" s="603">
        <f>'STATE- GOA'!H202</f>
        <v>0</v>
      </c>
      <c r="I202" s="602">
        <f>'STATE- GOA'!I202</f>
        <v>0</v>
      </c>
      <c r="J202" s="594">
        <f>'STATE- GOA'!J202</f>
        <v>0</v>
      </c>
      <c r="K202" s="602">
        <f>'STATE- GOA'!K202</f>
        <v>0</v>
      </c>
      <c r="L202" s="594">
        <f>'STATE- GOA'!L202</f>
        <v>0</v>
      </c>
      <c r="M202" s="631">
        <f>'STATE- GOA'!O202</f>
        <v>0</v>
      </c>
      <c r="N202" s="602">
        <f>'STATE- GOA'!P202</f>
        <v>0</v>
      </c>
      <c r="O202" s="594">
        <f>'STATE- GOA'!Q202</f>
        <v>0</v>
      </c>
      <c r="P202" s="602">
        <f>'STATE- GOA'!R202</f>
        <v>0</v>
      </c>
      <c r="Q202" s="594">
        <f>'STATE- GOA'!S202</f>
        <v>0</v>
      </c>
      <c r="R202" s="602">
        <f>'STATE- GOA'!T202</f>
        <v>0</v>
      </c>
      <c r="S202" s="594">
        <f>'STATE- GOA'!U202</f>
        <v>0</v>
      </c>
      <c r="T202" s="602">
        <f>'STATE- GOA'!X202</f>
        <v>0</v>
      </c>
      <c r="U202" s="602">
        <f>'STATE- GOA'!Y202</f>
        <v>0</v>
      </c>
      <c r="V202" s="594">
        <f>'STATE- GOA'!Z202</f>
        <v>0</v>
      </c>
      <c r="W202" s="602">
        <f>'STATE- GOA'!AA202</f>
        <v>0</v>
      </c>
      <c r="X202" s="594">
        <f>'STATE- GOA'!AB202</f>
        <v>0</v>
      </c>
      <c r="Y202" s="601"/>
      <c r="Z202" s="619">
        <f>SUM('North District :South Disrict'!AB202)</f>
        <v>0</v>
      </c>
      <c r="AA202" s="619">
        <f t="shared" si="9"/>
        <v>0</v>
      </c>
    </row>
    <row r="203" spans="1:27" ht="18">
      <c r="A203" s="594">
        <f>+A196+0.01</f>
        <v>7.02</v>
      </c>
      <c r="B203" s="601" t="s">
        <v>255</v>
      </c>
      <c r="C203" s="602">
        <f>'STATE- GOA'!C203</f>
        <v>67445</v>
      </c>
      <c r="D203" s="594">
        <f>'STATE- GOA'!D203</f>
        <v>168.61</v>
      </c>
      <c r="E203" s="602">
        <f>'STATE- GOA'!E203</f>
        <v>66245</v>
      </c>
      <c r="F203" s="594">
        <f>'STATE- GOA'!F203</f>
        <v>168.61</v>
      </c>
      <c r="G203" s="603">
        <f>'STATE- GOA'!G203</f>
        <v>0.98220772481281049</v>
      </c>
      <c r="H203" s="603">
        <f>'STATE- GOA'!H203</f>
        <v>1</v>
      </c>
      <c r="I203" s="602">
        <f>'STATE- GOA'!I203</f>
        <v>1200</v>
      </c>
      <c r="J203" s="594">
        <f>'STATE- GOA'!J203</f>
        <v>0</v>
      </c>
      <c r="K203" s="602">
        <f>'STATE- GOA'!K203</f>
        <v>0</v>
      </c>
      <c r="L203" s="594">
        <f>'STATE- GOA'!L203</f>
        <v>0</v>
      </c>
      <c r="M203" s="631">
        <f>'STATE- GOA'!O203</f>
        <v>2.5000000000000001E-3</v>
      </c>
      <c r="N203" s="602">
        <f>'STATE- GOA'!P203</f>
        <v>66234</v>
      </c>
      <c r="O203" s="594">
        <f>'STATE- GOA'!Q203</f>
        <v>165.58500000000001</v>
      </c>
      <c r="P203" s="602">
        <f>'STATE- GOA'!R203</f>
        <v>66234</v>
      </c>
      <c r="Q203" s="594">
        <f>'STATE- GOA'!S203</f>
        <v>165.58500000000001</v>
      </c>
      <c r="R203" s="602">
        <f>'STATE- GOA'!T203</f>
        <v>0</v>
      </c>
      <c r="S203" s="594">
        <f>'STATE- GOA'!U203</f>
        <v>0</v>
      </c>
      <c r="T203" s="602">
        <f>'STATE- GOA'!X203</f>
        <v>2.5000000000000001E-3</v>
      </c>
      <c r="U203" s="602">
        <f>'STATE- GOA'!Y203</f>
        <v>66234</v>
      </c>
      <c r="V203" s="594">
        <f>'STATE- GOA'!Z203</f>
        <v>165.58500000000001</v>
      </c>
      <c r="W203" s="602">
        <f>'STATE- GOA'!AA203</f>
        <v>66234</v>
      </c>
      <c r="X203" s="594">
        <f>'STATE- GOA'!AB203</f>
        <v>165.58500000000001</v>
      </c>
      <c r="Y203" s="601" t="s">
        <v>604</v>
      </c>
      <c r="Z203" s="619">
        <f>SUM('North District :South Disrict'!AB203)</f>
        <v>165.58499999999998</v>
      </c>
      <c r="AA203" s="619">
        <f t="shared" si="9"/>
        <v>0</v>
      </c>
    </row>
    <row r="204" spans="1:27" ht="18">
      <c r="A204" s="594">
        <f t="shared" ref="A204:A205" si="10">+A203+0.01</f>
        <v>7.0299999999999994</v>
      </c>
      <c r="B204" s="601" t="s">
        <v>43</v>
      </c>
      <c r="C204" s="602">
        <f>'STATE- GOA'!C204</f>
        <v>6</v>
      </c>
      <c r="D204" s="594">
        <f>'STATE- GOA'!D204</f>
        <v>1.4999999999999999E-2</v>
      </c>
      <c r="E204" s="602">
        <f>'STATE- GOA'!E204</f>
        <v>6</v>
      </c>
      <c r="F204" s="594">
        <f>'STATE- GOA'!F204</f>
        <v>1.4999999999999999E-2</v>
      </c>
      <c r="G204" s="603">
        <f>'STATE- GOA'!G204</f>
        <v>1</v>
      </c>
      <c r="H204" s="603">
        <f>'STATE- GOA'!H204</f>
        <v>1</v>
      </c>
      <c r="I204" s="602">
        <f>'STATE- GOA'!I204</f>
        <v>0</v>
      </c>
      <c r="J204" s="594">
        <f>'STATE- GOA'!J204</f>
        <v>0</v>
      </c>
      <c r="K204" s="602">
        <f>'STATE- GOA'!K204</f>
        <v>0</v>
      </c>
      <c r="L204" s="594">
        <f>'STATE- GOA'!L204</f>
        <v>0</v>
      </c>
      <c r="M204" s="631">
        <f>'STATE- GOA'!O204</f>
        <v>2.5000000000000001E-3</v>
      </c>
      <c r="N204" s="602">
        <f>'STATE- GOA'!P204</f>
        <v>7</v>
      </c>
      <c r="O204" s="594">
        <f>'STATE- GOA'!Q204</f>
        <v>1.7500000000000002E-2</v>
      </c>
      <c r="P204" s="602">
        <f>'STATE- GOA'!R204</f>
        <v>7</v>
      </c>
      <c r="Q204" s="594">
        <f>'STATE- GOA'!S204</f>
        <v>1.7500000000000002E-2</v>
      </c>
      <c r="R204" s="602">
        <f>'STATE- GOA'!T204</f>
        <v>0</v>
      </c>
      <c r="S204" s="594">
        <f>'STATE- GOA'!U204</f>
        <v>0</v>
      </c>
      <c r="T204" s="602">
        <f>'STATE- GOA'!X204</f>
        <v>2.5000000000000001E-3</v>
      </c>
      <c r="U204" s="602">
        <f>'STATE- GOA'!Y204</f>
        <v>7</v>
      </c>
      <c r="V204" s="594">
        <f>'STATE- GOA'!Z204</f>
        <v>1.7500000000000002E-2</v>
      </c>
      <c r="W204" s="602">
        <f>'STATE- GOA'!AA204</f>
        <v>7</v>
      </c>
      <c r="X204" s="594">
        <f>'STATE- GOA'!AB204</f>
        <v>1.7500000000000002E-2</v>
      </c>
      <c r="Y204" s="601" t="s">
        <v>604</v>
      </c>
      <c r="Z204" s="619">
        <f>SUM('North District :South Disrict'!AB204)</f>
        <v>1.7499999999999998E-2</v>
      </c>
      <c r="AA204" s="619">
        <f t="shared" si="9"/>
        <v>0</v>
      </c>
    </row>
    <row r="205" spans="1:27">
      <c r="A205" s="594">
        <f t="shared" si="10"/>
        <v>7.0399999999999991</v>
      </c>
      <c r="B205" s="601" t="s">
        <v>256</v>
      </c>
      <c r="C205" s="602">
        <f>'STATE- GOA'!C205</f>
        <v>3</v>
      </c>
      <c r="D205" s="594">
        <f>'STATE- GOA'!D205</f>
        <v>7.4999999999999997E-3</v>
      </c>
      <c r="E205" s="602">
        <f>'STATE- GOA'!E205</f>
        <v>3</v>
      </c>
      <c r="F205" s="594">
        <f>'STATE- GOA'!F205</f>
        <v>7.4999999999999997E-3</v>
      </c>
      <c r="G205" s="603">
        <f>'STATE- GOA'!G205</f>
        <v>1</v>
      </c>
      <c r="H205" s="603">
        <f>'STATE- GOA'!H205</f>
        <v>1</v>
      </c>
      <c r="I205" s="602">
        <f>'STATE- GOA'!I205</f>
        <v>0</v>
      </c>
      <c r="J205" s="594">
        <f>'STATE- GOA'!J205</f>
        <v>0</v>
      </c>
      <c r="K205" s="602">
        <f>'STATE- GOA'!K205</f>
        <v>0</v>
      </c>
      <c r="L205" s="594">
        <f>'STATE- GOA'!L205</f>
        <v>0</v>
      </c>
      <c r="M205" s="631">
        <f>'STATE- GOA'!O205</f>
        <v>0</v>
      </c>
      <c r="N205" s="602">
        <f>'STATE- GOA'!P205</f>
        <v>0</v>
      </c>
      <c r="O205" s="594">
        <f>'STATE- GOA'!Q205</f>
        <v>0</v>
      </c>
      <c r="P205" s="602">
        <f>'STATE- GOA'!R205</f>
        <v>0</v>
      </c>
      <c r="Q205" s="594">
        <f>'STATE- GOA'!S205</f>
        <v>0</v>
      </c>
      <c r="R205" s="602">
        <f>'STATE- GOA'!T205</f>
        <v>0</v>
      </c>
      <c r="S205" s="594">
        <f>'STATE- GOA'!U205</f>
        <v>0</v>
      </c>
      <c r="T205" s="602">
        <f>'STATE- GOA'!X205</f>
        <v>0</v>
      </c>
      <c r="U205" s="602">
        <f>'STATE- GOA'!Y205</f>
        <v>0</v>
      </c>
      <c r="V205" s="594">
        <f>'STATE- GOA'!Z205</f>
        <v>0</v>
      </c>
      <c r="W205" s="602">
        <f>'STATE- GOA'!AA205</f>
        <v>0</v>
      </c>
      <c r="X205" s="594">
        <f>'STATE- GOA'!AB205</f>
        <v>0</v>
      </c>
      <c r="Y205" s="601"/>
      <c r="Z205" s="619">
        <f>SUM('North District :South Disrict'!AB205)</f>
        <v>0</v>
      </c>
      <c r="AA205" s="619">
        <f t="shared" si="9"/>
        <v>0</v>
      </c>
    </row>
    <row r="206" spans="1:27">
      <c r="A206" s="594"/>
      <c r="B206" s="599" t="s">
        <v>16</v>
      </c>
      <c r="C206" s="602">
        <f>'STATE- GOA'!C206</f>
        <v>138011</v>
      </c>
      <c r="D206" s="594">
        <f>'STATE- GOA'!D206</f>
        <v>274.46850000000001</v>
      </c>
      <c r="E206" s="602">
        <f>'STATE- GOA'!E206</f>
        <v>136810</v>
      </c>
      <c r="F206" s="594">
        <f>'STATE- GOA'!F206</f>
        <v>274.46999999999997</v>
      </c>
      <c r="G206" s="603">
        <f>'STATE- GOA'!G206</f>
        <v>0.99129779510328886</v>
      </c>
      <c r="H206" s="603">
        <f>'STATE- GOA'!H206</f>
        <v>1.0000054651080177</v>
      </c>
      <c r="I206" s="602">
        <f>'STATE- GOA'!I206</f>
        <v>1201</v>
      </c>
      <c r="J206" s="594">
        <f>'STATE- GOA'!J206</f>
        <v>-1.4999999999645297E-3</v>
      </c>
      <c r="K206" s="602">
        <f>'STATE- GOA'!K206</f>
        <v>0</v>
      </c>
      <c r="L206" s="594">
        <f>'STATE- GOA'!L206</f>
        <v>0</v>
      </c>
      <c r="M206" s="631">
        <f>'STATE- GOA'!O206</f>
        <v>0</v>
      </c>
      <c r="N206" s="602">
        <f>'STATE- GOA'!P206</f>
        <v>137859</v>
      </c>
      <c r="O206" s="594">
        <f>'STATE- GOA'!Q206</f>
        <v>273.02949999999998</v>
      </c>
      <c r="P206" s="602">
        <f>'STATE- GOA'!R206</f>
        <v>137859</v>
      </c>
      <c r="Q206" s="594">
        <f>'STATE- GOA'!S206</f>
        <v>273.02949999999998</v>
      </c>
      <c r="R206" s="602">
        <f>'STATE- GOA'!T206</f>
        <v>0</v>
      </c>
      <c r="S206" s="594">
        <f>'STATE- GOA'!U206</f>
        <v>0</v>
      </c>
      <c r="T206" s="602">
        <f>'STATE- GOA'!X206</f>
        <v>0</v>
      </c>
      <c r="U206" s="602">
        <f>'STATE- GOA'!Y206</f>
        <v>137859</v>
      </c>
      <c r="V206" s="594">
        <f>'STATE- GOA'!Z206</f>
        <v>273.02949999999998</v>
      </c>
      <c r="W206" s="602">
        <f>'STATE- GOA'!AA206</f>
        <v>137859</v>
      </c>
      <c r="X206" s="594">
        <f>'STATE- GOA'!AB206</f>
        <v>273.02949999999998</v>
      </c>
      <c r="Y206" s="599"/>
      <c r="Z206" s="619">
        <f>SUM('North District :South Disrict'!AB206)</f>
        <v>273.02949999999998</v>
      </c>
      <c r="AA206" s="619">
        <f t="shared" si="9"/>
        <v>0</v>
      </c>
    </row>
    <row r="207" spans="1:27">
      <c r="A207" s="600">
        <v>8</v>
      </c>
      <c r="B207" s="595" t="s">
        <v>44</v>
      </c>
      <c r="C207" s="602">
        <f>'STATE- GOA'!C207</f>
        <v>0</v>
      </c>
      <c r="D207" s="594">
        <f>'STATE- GOA'!D207</f>
        <v>0</v>
      </c>
      <c r="E207" s="602">
        <f>'STATE- GOA'!E207</f>
        <v>0</v>
      </c>
      <c r="F207" s="594">
        <f>'STATE- GOA'!F207</f>
        <v>0</v>
      </c>
      <c r="G207" s="603">
        <f>'STATE- GOA'!G207</f>
        <v>0</v>
      </c>
      <c r="H207" s="603">
        <f>'STATE- GOA'!H207</f>
        <v>0</v>
      </c>
      <c r="I207" s="602">
        <f>'STATE- GOA'!I207</f>
        <v>0</v>
      </c>
      <c r="J207" s="594">
        <f>'STATE- GOA'!J207</f>
        <v>0</v>
      </c>
      <c r="K207" s="602">
        <f>'STATE- GOA'!K207</f>
        <v>0</v>
      </c>
      <c r="L207" s="594">
        <f>'STATE- GOA'!L207</f>
        <v>0</v>
      </c>
      <c r="M207" s="631">
        <f>'STATE- GOA'!O207</f>
        <v>0</v>
      </c>
      <c r="N207" s="602">
        <f>'STATE- GOA'!P207</f>
        <v>0</v>
      </c>
      <c r="O207" s="594">
        <f>'STATE- GOA'!Q207</f>
        <v>0</v>
      </c>
      <c r="P207" s="602">
        <f>'STATE- GOA'!R207</f>
        <v>0</v>
      </c>
      <c r="Q207" s="594">
        <f>'STATE- GOA'!S207</f>
        <v>0</v>
      </c>
      <c r="R207" s="602">
        <f>'STATE- GOA'!T207</f>
        <v>0</v>
      </c>
      <c r="S207" s="594">
        <f>'STATE- GOA'!U207</f>
        <v>0</v>
      </c>
      <c r="T207" s="602">
        <f>'STATE- GOA'!X207</f>
        <v>0</v>
      </c>
      <c r="U207" s="602">
        <f>'STATE- GOA'!Y207</f>
        <v>0</v>
      </c>
      <c r="V207" s="594">
        <f>'STATE- GOA'!Z207</f>
        <v>0</v>
      </c>
      <c r="W207" s="602">
        <f>'STATE- GOA'!AA207</f>
        <v>0</v>
      </c>
      <c r="X207" s="594">
        <f>'STATE- GOA'!AB207</f>
        <v>0</v>
      </c>
      <c r="Y207" s="595"/>
      <c r="Z207" s="619">
        <f>SUM('North District :South Disrict'!AB207)</f>
        <v>0</v>
      </c>
      <c r="AA207" s="619">
        <f t="shared" si="9"/>
        <v>0</v>
      </c>
    </row>
    <row r="208" spans="1:27">
      <c r="A208" s="594"/>
      <c r="B208" s="595" t="s">
        <v>333</v>
      </c>
      <c r="C208" s="602">
        <f>'STATE- GOA'!C208</f>
        <v>0</v>
      </c>
      <c r="D208" s="594">
        <f>'STATE- GOA'!D208</f>
        <v>0</v>
      </c>
      <c r="E208" s="602">
        <f>'STATE- GOA'!E208</f>
        <v>0</v>
      </c>
      <c r="F208" s="594">
        <f>'STATE- GOA'!F208</f>
        <v>0</v>
      </c>
      <c r="G208" s="603">
        <f>'STATE- GOA'!G208</f>
        <v>0</v>
      </c>
      <c r="H208" s="603">
        <f>'STATE- GOA'!H208</f>
        <v>0</v>
      </c>
      <c r="I208" s="602">
        <f>'STATE- GOA'!I208</f>
        <v>0</v>
      </c>
      <c r="J208" s="594">
        <f>'STATE- GOA'!J208</f>
        <v>0</v>
      </c>
      <c r="K208" s="602">
        <f>'STATE- GOA'!K208</f>
        <v>0</v>
      </c>
      <c r="L208" s="594">
        <f>'STATE- GOA'!L208</f>
        <v>0</v>
      </c>
      <c r="M208" s="631">
        <f>'STATE- GOA'!O208</f>
        <v>0</v>
      </c>
      <c r="N208" s="602">
        <f>'STATE- GOA'!P208</f>
        <v>0</v>
      </c>
      <c r="O208" s="594">
        <f>'STATE- GOA'!Q208</f>
        <v>0</v>
      </c>
      <c r="P208" s="602">
        <f>'STATE- GOA'!R208</f>
        <v>0</v>
      </c>
      <c r="Q208" s="594">
        <f>'STATE- GOA'!S208</f>
        <v>0</v>
      </c>
      <c r="R208" s="602">
        <f>'STATE- GOA'!T208</f>
        <v>0</v>
      </c>
      <c r="S208" s="594">
        <f>'STATE- GOA'!U208</f>
        <v>0</v>
      </c>
      <c r="T208" s="602">
        <f>'STATE- GOA'!X208</f>
        <v>0</v>
      </c>
      <c r="U208" s="602">
        <f>'STATE- GOA'!Y208</f>
        <v>0</v>
      </c>
      <c r="V208" s="594">
        <f>'STATE- GOA'!Z208</f>
        <v>0</v>
      </c>
      <c r="W208" s="602">
        <f>'STATE- GOA'!AA208</f>
        <v>0</v>
      </c>
      <c r="X208" s="594">
        <f>'STATE- GOA'!AB208</f>
        <v>0</v>
      </c>
      <c r="Y208" s="601"/>
      <c r="Z208" s="619">
        <f>SUM('North District :South Disrict'!AB208)</f>
        <v>0</v>
      </c>
      <c r="AA208" s="619">
        <f t="shared" si="9"/>
        <v>0</v>
      </c>
    </row>
    <row r="209" spans="1:27" ht="18">
      <c r="A209" s="594">
        <v>8.01</v>
      </c>
      <c r="B209" s="601" t="s">
        <v>45</v>
      </c>
      <c r="C209" s="602">
        <f>'STATE- GOA'!C209</f>
        <v>10736</v>
      </c>
      <c r="D209" s="594">
        <f>'STATE- GOA'!D209</f>
        <v>42.945999999999998</v>
      </c>
      <c r="E209" s="602">
        <f>'STATE- GOA'!E209</f>
        <v>9966</v>
      </c>
      <c r="F209" s="594">
        <f>'STATE- GOA'!F209</f>
        <v>39.86</v>
      </c>
      <c r="G209" s="603">
        <f>'STATE- GOA'!G209</f>
        <v>0.92827868852459017</v>
      </c>
      <c r="H209" s="603">
        <f>'STATE- GOA'!H209</f>
        <v>0.92814231826014071</v>
      </c>
      <c r="I209" s="602">
        <f>'STATE- GOA'!I209</f>
        <v>770</v>
      </c>
      <c r="J209" s="594">
        <f>'STATE- GOA'!J209</f>
        <v>3.0859999999999985</v>
      </c>
      <c r="K209" s="602">
        <f>'STATE- GOA'!K209</f>
        <v>0</v>
      </c>
      <c r="L209" s="594">
        <f>'STATE- GOA'!L209</f>
        <v>0</v>
      </c>
      <c r="M209" s="631">
        <f>'STATE- GOA'!O209</f>
        <v>4.0000000000000001E-3</v>
      </c>
      <c r="N209" s="602">
        <f>'STATE- GOA'!P209</f>
        <v>9966</v>
      </c>
      <c r="O209" s="594">
        <f>'STATE- GOA'!Q209</f>
        <v>39.864000000000004</v>
      </c>
      <c r="P209" s="602">
        <f>'STATE- GOA'!R209</f>
        <v>9966</v>
      </c>
      <c r="Q209" s="594">
        <f>'STATE- GOA'!S209</f>
        <v>39.864000000000004</v>
      </c>
      <c r="R209" s="602">
        <f>'STATE- GOA'!T209</f>
        <v>0</v>
      </c>
      <c r="S209" s="594">
        <f>'STATE- GOA'!U209</f>
        <v>0</v>
      </c>
      <c r="T209" s="602">
        <f>'STATE- GOA'!X209</f>
        <v>4.0000000000000001E-3</v>
      </c>
      <c r="U209" s="602">
        <f>'STATE- GOA'!Y209</f>
        <v>9966</v>
      </c>
      <c r="V209" s="594">
        <f>'STATE- GOA'!Z209</f>
        <v>39.864000000000004</v>
      </c>
      <c r="W209" s="602">
        <f>'STATE- GOA'!AA209</f>
        <v>9966</v>
      </c>
      <c r="X209" s="594">
        <f>'STATE- GOA'!AB209</f>
        <v>39.864000000000004</v>
      </c>
      <c r="Y209" s="601" t="s">
        <v>604</v>
      </c>
      <c r="Z209" s="619">
        <f>SUM('North District :South Disrict'!AB209)</f>
        <v>39.864000000000004</v>
      </c>
      <c r="AA209" s="619">
        <f t="shared" si="9"/>
        <v>0</v>
      </c>
    </row>
    <row r="210" spans="1:27" ht="18">
      <c r="A210" s="594">
        <f t="shared" ref="A210:A212" si="11">+A209+0.01</f>
        <v>8.02</v>
      </c>
      <c r="B210" s="601" t="s">
        <v>46</v>
      </c>
      <c r="C210" s="602">
        <f>'STATE- GOA'!C210</f>
        <v>374</v>
      </c>
      <c r="D210" s="594">
        <f>'STATE- GOA'!D210</f>
        <v>1.49</v>
      </c>
      <c r="E210" s="602">
        <f>'STATE- GOA'!E210</f>
        <v>359</v>
      </c>
      <c r="F210" s="594">
        <f>'STATE- GOA'!F210</f>
        <v>1</v>
      </c>
      <c r="G210" s="603">
        <f>'STATE- GOA'!G210</f>
        <v>0.9598930481283422</v>
      </c>
      <c r="H210" s="603">
        <f>'STATE- GOA'!H210</f>
        <v>0.67114093959731547</v>
      </c>
      <c r="I210" s="602">
        <f>'STATE- GOA'!I210</f>
        <v>15</v>
      </c>
      <c r="J210" s="594">
        <f>'STATE- GOA'!J210</f>
        <v>0.49</v>
      </c>
      <c r="K210" s="602">
        <f>'STATE- GOA'!K210</f>
        <v>0</v>
      </c>
      <c r="L210" s="594">
        <f>'STATE- GOA'!L210</f>
        <v>0</v>
      </c>
      <c r="M210" s="631">
        <f>'STATE- GOA'!O210</f>
        <v>4.0000000000000001E-3</v>
      </c>
      <c r="N210" s="602">
        <f>'STATE- GOA'!P210</f>
        <v>333</v>
      </c>
      <c r="O210" s="594">
        <f>'STATE- GOA'!Q210</f>
        <v>1.3320000000000001</v>
      </c>
      <c r="P210" s="602">
        <f>'STATE- GOA'!R210</f>
        <v>333</v>
      </c>
      <c r="Q210" s="594">
        <f>'STATE- GOA'!S210</f>
        <v>1.3320000000000001</v>
      </c>
      <c r="R210" s="602">
        <f>'STATE- GOA'!T210</f>
        <v>0</v>
      </c>
      <c r="S210" s="594">
        <f>'STATE- GOA'!U210</f>
        <v>0</v>
      </c>
      <c r="T210" s="602">
        <f>'STATE- GOA'!X210</f>
        <v>4.0000000000000001E-3</v>
      </c>
      <c r="U210" s="602">
        <f>'STATE- GOA'!Y210</f>
        <v>333</v>
      </c>
      <c r="V210" s="594">
        <f>'STATE- GOA'!Z210</f>
        <v>1.3320000000000001</v>
      </c>
      <c r="W210" s="602">
        <f>'STATE- GOA'!AA210</f>
        <v>333</v>
      </c>
      <c r="X210" s="594">
        <f>'STATE- GOA'!AB210</f>
        <v>1.3320000000000001</v>
      </c>
      <c r="Y210" s="601" t="s">
        <v>604</v>
      </c>
      <c r="Z210" s="619">
        <f>SUM('North District :South Disrict'!AB210)</f>
        <v>1.3319999999999999</v>
      </c>
      <c r="AA210" s="619">
        <f t="shared" si="9"/>
        <v>0</v>
      </c>
    </row>
    <row r="211" spans="1:27" ht="18">
      <c r="A211" s="594">
        <f t="shared" si="11"/>
        <v>8.0299999999999994</v>
      </c>
      <c r="B211" s="601" t="s">
        <v>47</v>
      </c>
      <c r="C211" s="602">
        <f>'STATE- GOA'!C211</f>
        <v>1828</v>
      </c>
      <c r="D211" s="594">
        <f>'STATE- GOA'!D211</f>
        <v>7.3079999999999998</v>
      </c>
      <c r="E211" s="602">
        <f>'STATE- GOA'!E211</f>
        <v>1776</v>
      </c>
      <c r="F211" s="594">
        <f>'STATE- GOA'!F211</f>
        <v>7.0540000000000003</v>
      </c>
      <c r="G211" s="603">
        <f>'STATE- GOA'!G211</f>
        <v>0.97155361050328226</v>
      </c>
      <c r="H211" s="603">
        <f>'STATE- GOA'!H211</f>
        <v>0.96524356869184458</v>
      </c>
      <c r="I211" s="602">
        <f>'STATE- GOA'!I211</f>
        <v>52</v>
      </c>
      <c r="J211" s="594">
        <f>'STATE- GOA'!J211</f>
        <v>0.25399999999999956</v>
      </c>
      <c r="K211" s="602">
        <f>'STATE- GOA'!K211</f>
        <v>0</v>
      </c>
      <c r="L211" s="594">
        <f>'STATE- GOA'!L211</f>
        <v>0</v>
      </c>
      <c r="M211" s="631">
        <f>'STATE- GOA'!O211</f>
        <v>4.0000000000000001E-3</v>
      </c>
      <c r="N211" s="602">
        <f>'STATE- GOA'!P211</f>
        <v>1749</v>
      </c>
      <c r="O211" s="594">
        <f>'STATE- GOA'!Q211</f>
        <v>6.9960000000000004</v>
      </c>
      <c r="P211" s="602">
        <f>'STATE- GOA'!R211</f>
        <v>1749</v>
      </c>
      <c r="Q211" s="594">
        <f>'STATE- GOA'!S211</f>
        <v>6.9960000000000004</v>
      </c>
      <c r="R211" s="602">
        <f>'STATE- GOA'!T211</f>
        <v>0</v>
      </c>
      <c r="S211" s="594">
        <f>'STATE- GOA'!U211</f>
        <v>0</v>
      </c>
      <c r="T211" s="602">
        <f>'STATE- GOA'!X211</f>
        <v>4.0000000000000001E-3</v>
      </c>
      <c r="U211" s="602">
        <f>'STATE- GOA'!Y211</f>
        <v>1749</v>
      </c>
      <c r="V211" s="594">
        <f>'STATE- GOA'!Z211</f>
        <v>6.9960000000000004</v>
      </c>
      <c r="W211" s="602">
        <f>'STATE- GOA'!AA211</f>
        <v>1749</v>
      </c>
      <c r="X211" s="594">
        <f>'STATE- GOA'!AB211</f>
        <v>6.9960000000000004</v>
      </c>
      <c r="Y211" s="601" t="s">
        <v>604</v>
      </c>
      <c r="Z211" s="619">
        <f>SUM('North District :South Disrict'!AB211)</f>
        <v>6.9959999999999996</v>
      </c>
      <c r="AA211" s="619">
        <f t="shared" si="9"/>
        <v>0</v>
      </c>
    </row>
    <row r="212" spans="1:27">
      <c r="A212" s="594">
        <f t="shared" si="11"/>
        <v>8.0399999999999991</v>
      </c>
      <c r="B212" s="601" t="s">
        <v>48</v>
      </c>
      <c r="C212" s="602">
        <f>'STATE- GOA'!C212</f>
        <v>0</v>
      </c>
      <c r="D212" s="594">
        <f>'STATE- GOA'!D212</f>
        <v>0</v>
      </c>
      <c r="E212" s="602">
        <f>'STATE- GOA'!E212</f>
        <v>0</v>
      </c>
      <c r="F212" s="594">
        <f>'STATE- GOA'!F212</f>
        <v>0</v>
      </c>
      <c r="G212" s="603">
        <f>'STATE- GOA'!G212</f>
        <v>0</v>
      </c>
      <c r="H212" s="603">
        <f>'STATE- GOA'!H212</f>
        <v>0</v>
      </c>
      <c r="I212" s="602">
        <f>'STATE- GOA'!I212</f>
        <v>0</v>
      </c>
      <c r="J212" s="594">
        <f>'STATE- GOA'!J212</f>
        <v>0</v>
      </c>
      <c r="K212" s="602">
        <f>'STATE- GOA'!K212</f>
        <v>0</v>
      </c>
      <c r="L212" s="594">
        <f>'STATE- GOA'!L212</f>
        <v>0</v>
      </c>
      <c r="M212" s="631">
        <f>'STATE- GOA'!O212</f>
        <v>0</v>
      </c>
      <c r="N212" s="602">
        <f>'STATE- GOA'!P212</f>
        <v>0</v>
      </c>
      <c r="O212" s="594">
        <f>'STATE- GOA'!Q212</f>
        <v>0</v>
      </c>
      <c r="P212" s="602">
        <f>'STATE- GOA'!R212</f>
        <v>0</v>
      </c>
      <c r="Q212" s="594">
        <f>'STATE- GOA'!S212</f>
        <v>0</v>
      </c>
      <c r="R212" s="602">
        <f>'STATE- GOA'!T212</f>
        <v>0</v>
      </c>
      <c r="S212" s="594">
        <f>'STATE- GOA'!U212</f>
        <v>0</v>
      </c>
      <c r="T212" s="602">
        <f>'STATE- GOA'!X212</f>
        <v>0</v>
      </c>
      <c r="U212" s="602">
        <f>'STATE- GOA'!Y212</f>
        <v>0</v>
      </c>
      <c r="V212" s="594">
        <f>'STATE- GOA'!Z212</f>
        <v>0</v>
      </c>
      <c r="W212" s="602">
        <f>'STATE- GOA'!AA212</f>
        <v>0</v>
      </c>
      <c r="X212" s="594">
        <f>'STATE- GOA'!AB212</f>
        <v>0</v>
      </c>
      <c r="Y212" s="601"/>
      <c r="Z212" s="619">
        <f>SUM('North District :South Disrict'!AB212)</f>
        <v>0</v>
      </c>
      <c r="AA212" s="619">
        <f t="shared" si="9"/>
        <v>0</v>
      </c>
    </row>
    <row r="213" spans="1:27">
      <c r="A213" s="594"/>
      <c r="B213" s="595" t="s">
        <v>334</v>
      </c>
      <c r="C213" s="602">
        <f>'STATE- GOA'!C213</f>
        <v>0</v>
      </c>
      <c r="D213" s="594">
        <f>'STATE- GOA'!D213</f>
        <v>0</v>
      </c>
      <c r="E213" s="602">
        <f>'STATE- GOA'!E213</f>
        <v>0</v>
      </c>
      <c r="F213" s="594">
        <f>'STATE- GOA'!F213</f>
        <v>0</v>
      </c>
      <c r="G213" s="603">
        <f>'STATE- GOA'!G213</f>
        <v>0</v>
      </c>
      <c r="H213" s="603">
        <f>'STATE- GOA'!H213</f>
        <v>0</v>
      </c>
      <c r="I213" s="602">
        <f>'STATE- GOA'!I213</f>
        <v>0</v>
      </c>
      <c r="J213" s="594">
        <f>'STATE- GOA'!J213</f>
        <v>0</v>
      </c>
      <c r="K213" s="602">
        <f>'STATE- GOA'!K213</f>
        <v>0</v>
      </c>
      <c r="L213" s="594">
        <f>'STATE- GOA'!L213</f>
        <v>0</v>
      </c>
      <c r="M213" s="631">
        <f>'STATE- GOA'!O213</f>
        <v>0</v>
      </c>
      <c r="N213" s="602">
        <f>'STATE- GOA'!P213</f>
        <v>0</v>
      </c>
      <c r="O213" s="594">
        <f>'STATE- GOA'!Q213</f>
        <v>0</v>
      </c>
      <c r="P213" s="602">
        <f>'STATE- GOA'!R213</f>
        <v>0</v>
      </c>
      <c r="Q213" s="594">
        <f>'STATE- GOA'!S213</f>
        <v>0</v>
      </c>
      <c r="R213" s="602">
        <f>'STATE- GOA'!T213</f>
        <v>0</v>
      </c>
      <c r="S213" s="594">
        <f>'STATE- GOA'!U213</f>
        <v>0</v>
      </c>
      <c r="T213" s="602">
        <f>'STATE- GOA'!X213</f>
        <v>0</v>
      </c>
      <c r="U213" s="602">
        <f>'STATE- GOA'!Y213</f>
        <v>0</v>
      </c>
      <c r="V213" s="594">
        <f>'STATE- GOA'!Z213</f>
        <v>0</v>
      </c>
      <c r="W213" s="602">
        <f>'STATE- GOA'!AA213</f>
        <v>0</v>
      </c>
      <c r="X213" s="594">
        <f>'STATE- GOA'!AB213</f>
        <v>0</v>
      </c>
      <c r="Y213" s="601"/>
      <c r="Z213" s="619">
        <f>SUM('North District :South Disrict'!AB213)</f>
        <v>0</v>
      </c>
      <c r="AA213" s="619">
        <f t="shared" si="9"/>
        <v>0</v>
      </c>
    </row>
    <row r="214" spans="1:27" ht="18">
      <c r="A214" s="594">
        <v>8.01</v>
      </c>
      <c r="B214" s="601" t="s">
        <v>45</v>
      </c>
      <c r="C214" s="602">
        <f>'STATE- GOA'!C214</f>
        <v>5659</v>
      </c>
      <c r="D214" s="594">
        <f>'STATE- GOA'!D214</f>
        <v>11.32</v>
      </c>
      <c r="E214" s="602">
        <f>'STATE- GOA'!E214</f>
        <v>5155</v>
      </c>
      <c r="F214" s="594">
        <f>'STATE- GOA'!F214</f>
        <v>10.308</v>
      </c>
      <c r="G214" s="603">
        <f>'STATE- GOA'!G214</f>
        <v>0.91093832832655941</v>
      </c>
      <c r="H214" s="603">
        <f>'STATE- GOA'!H214</f>
        <v>0.91060070671378091</v>
      </c>
      <c r="I214" s="602">
        <f>'STATE- GOA'!I214</f>
        <v>504</v>
      </c>
      <c r="J214" s="594">
        <f>'STATE- GOA'!J214</f>
        <v>1.0120000000000005</v>
      </c>
      <c r="K214" s="602">
        <f>'STATE- GOA'!K214</f>
        <v>0</v>
      </c>
      <c r="L214" s="594">
        <f>'STATE- GOA'!L214</f>
        <v>0</v>
      </c>
      <c r="M214" s="631">
        <f>'STATE- GOA'!O214</f>
        <v>2E-3</v>
      </c>
      <c r="N214" s="602">
        <f>'STATE- GOA'!P214</f>
        <v>5155</v>
      </c>
      <c r="O214" s="594">
        <f>'STATE- GOA'!Q214</f>
        <v>10.31</v>
      </c>
      <c r="P214" s="602">
        <f>'STATE- GOA'!R214</f>
        <v>5155</v>
      </c>
      <c r="Q214" s="594">
        <f>'STATE- GOA'!S214</f>
        <v>10.31</v>
      </c>
      <c r="R214" s="602">
        <f>'STATE- GOA'!T214</f>
        <v>0</v>
      </c>
      <c r="S214" s="594">
        <f>'STATE- GOA'!U214</f>
        <v>0</v>
      </c>
      <c r="T214" s="602">
        <f>'STATE- GOA'!X214</f>
        <v>2E-3</v>
      </c>
      <c r="U214" s="602">
        <f>'STATE- GOA'!Y214</f>
        <v>5155</v>
      </c>
      <c r="V214" s="594">
        <f>'STATE- GOA'!Z214</f>
        <v>10.31</v>
      </c>
      <c r="W214" s="602">
        <f>'STATE- GOA'!AA214</f>
        <v>5155</v>
      </c>
      <c r="X214" s="594">
        <f>'STATE- GOA'!AB214</f>
        <v>10.31</v>
      </c>
      <c r="Y214" s="601" t="s">
        <v>604</v>
      </c>
      <c r="Z214" s="619">
        <f>SUM('North District :South Disrict'!AB214)</f>
        <v>10.309999999999999</v>
      </c>
      <c r="AA214" s="619">
        <f t="shared" si="9"/>
        <v>0</v>
      </c>
    </row>
    <row r="215" spans="1:27" ht="18">
      <c r="A215" s="594">
        <f t="shared" ref="A215:A217" si="12">+A214+0.01</f>
        <v>8.02</v>
      </c>
      <c r="B215" s="601" t="s">
        <v>46</v>
      </c>
      <c r="C215" s="602">
        <f>'STATE- GOA'!C215</f>
        <v>127</v>
      </c>
      <c r="D215" s="594">
        <f>'STATE- GOA'!D215</f>
        <v>0.26</v>
      </c>
      <c r="E215" s="602">
        <f>'STATE- GOA'!E215</f>
        <v>127</v>
      </c>
      <c r="F215" s="594">
        <f>'STATE- GOA'!F215</f>
        <v>0.253</v>
      </c>
      <c r="G215" s="603">
        <f>'STATE- GOA'!G215</f>
        <v>1</v>
      </c>
      <c r="H215" s="603">
        <f>'STATE- GOA'!H215</f>
        <v>0.97307692307692306</v>
      </c>
      <c r="I215" s="602">
        <f>'STATE- GOA'!I215</f>
        <v>0</v>
      </c>
      <c r="J215" s="594">
        <f>'STATE- GOA'!J215</f>
        <v>7.0000000000000062E-3</v>
      </c>
      <c r="K215" s="602">
        <f>'STATE- GOA'!K215</f>
        <v>0</v>
      </c>
      <c r="L215" s="594">
        <f>'STATE- GOA'!L215</f>
        <v>0</v>
      </c>
      <c r="M215" s="631">
        <f>'STATE- GOA'!O215</f>
        <v>2E-3</v>
      </c>
      <c r="N215" s="602">
        <f>'STATE- GOA'!P215</f>
        <v>179</v>
      </c>
      <c r="O215" s="594">
        <f>'STATE- GOA'!Q215</f>
        <v>0.35799999999999998</v>
      </c>
      <c r="P215" s="602">
        <f>'STATE- GOA'!R215</f>
        <v>179</v>
      </c>
      <c r="Q215" s="594">
        <f>'STATE- GOA'!S215</f>
        <v>0.35799999999999998</v>
      </c>
      <c r="R215" s="602">
        <f>'STATE- GOA'!T215</f>
        <v>0</v>
      </c>
      <c r="S215" s="594">
        <f>'STATE- GOA'!U215</f>
        <v>0</v>
      </c>
      <c r="T215" s="602">
        <f>'STATE- GOA'!X215</f>
        <v>2E-3</v>
      </c>
      <c r="U215" s="602">
        <f>'STATE- GOA'!Y215</f>
        <v>179</v>
      </c>
      <c r="V215" s="594">
        <f>'STATE- GOA'!Z215</f>
        <v>0.35799999999999998</v>
      </c>
      <c r="W215" s="602">
        <f>'STATE- GOA'!AA215</f>
        <v>179</v>
      </c>
      <c r="X215" s="594">
        <f>'STATE- GOA'!AB215</f>
        <v>0.35799999999999998</v>
      </c>
      <c r="Y215" s="601" t="s">
        <v>604</v>
      </c>
      <c r="Z215" s="619">
        <f>SUM('North District :South Disrict'!AB215)</f>
        <v>0.35799999999999998</v>
      </c>
      <c r="AA215" s="619">
        <f t="shared" si="9"/>
        <v>0</v>
      </c>
    </row>
    <row r="216" spans="1:27" ht="18">
      <c r="A216" s="594">
        <f t="shared" si="12"/>
        <v>8.0299999999999994</v>
      </c>
      <c r="B216" s="601" t="s">
        <v>47</v>
      </c>
      <c r="C216" s="602">
        <f>'STATE- GOA'!C216</f>
        <v>898</v>
      </c>
      <c r="D216" s="594">
        <f>'STATE- GOA'!D216</f>
        <v>1.8</v>
      </c>
      <c r="E216" s="602">
        <f>'STATE- GOA'!E216</f>
        <v>866</v>
      </c>
      <c r="F216" s="594">
        <f>'STATE- GOA'!F216</f>
        <v>1.732</v>
      </c>
      <c r="G216" s="603">
        <f>'STATE- GOA'!G216</f>
        <v>0.96436525612472157</v>
      </c>
      <c r="H216" s="603">
        <f>'STATE- GOA'!H216</f>
        <v>0.9622222222222222</v>
      </c>
      <c r="I216" s="602">
        <f>'STATE- GOA'!I216</f>
        <v>32</v>
      </c>
      <c r="J216" s="594">
        <f>'STATE- GOA'!J216</f>
        <v>6.800000000000006E-2</v>
      </c>
      <c r="K216" s="602">
        <f>'STATE- GOA'!K216</f>
        <v>0</v>
      </c>
      <c r="L216" s="594">
        <f>'STATE- GOA'!L216</f>
        <v>0</v>
      </c>
      <c r="M216" s="631">
        <f>'STATE- GOA'!O216</f>
        <v>2E-3</v>
      </c>
      <c r="N216" s="602">
        <f>'STATE- GOA'!P216</f>
        <v>893</v>
      </c>
      <c r="O216" s="594">
        <f>'STATE- GOA'!Q216</f>
        <v>1.786</v>
      </c>
      <c r="P216" s="602">
        <f>'STATE- GOA'!R216</f>
        <v>893</v>
      </c>
      <c r="Q216" s="594">
        <f>'STATE- GOA'!S216</f>
        <v>1.786</v>
      </c>
      <c r="R216" s="602">
        <f>'STATE- GOA'!T216</f>
        <v>0</v>
      </c>
      <c r="S216" s="594">
        <f>'STATE- GOA'!U216</f>
        <v>0</v>
      </c>
      <c r="T216" s="602">
        <f>'STATE- GOA'!X216</f>
        <v>2E-3</v>
      </c>
      <c r="U216" s="602">
        <f>'STATE- GOA'!Y216</f>
        <v>893</v>
      </c>
      <c r="V216" s="594">
        <f>'STATE- GOA'!Z216</f>
        <v>1.786</v>
      </c>
      <c r="W216" s="602">
        <f>'STATE- GOA'!AA216</f>
        <v>893</v>
      </c>
      <c r="X216" s="594">
        <f>'STATE- GOA'!AB216</f>
        <v>1.786</v>
      </c>
      <c r="Y216" s="601" t="s">
        <v>604</v>
      </c>
      <c r="Z216" s="619">
        <f>SUM('North District :South Disrict'!AB216)</f>
        <v>1.786</v>
      </c>
      <c r="AA216" s="619">
        <f t="shared" si="9"/>
        <v>0</v>
      </c>
    </row>
    <row r="217" spans="1:27">
      <c r="A217" s="594">
        <f t="shared" si="12"/>
        <v>8.0399999999999991</v>
      </c>
      <c r="B217" s="601" t="s">
        <v>48</v>
      </c>
      <c r="C217" s="602">
        <f>'STATE- GOA'!C217</f>
        <v>0</v>
      </c>
      <c r="D217" s="594">
        <f>'STATE- GOA'!D217</f>
        <v>0</v>
      </c>
      <c r="E217" s="602">
        <f>'STATE- GOA'!E217</f>
        <v>0</v>
      </c>
      <c r="F217" s="594">
        <f>'STATE- GOA'!F217</f>
        <v>0</v>
      </c>
      <c r="G217" s="603">
        <f>'STATE- GOA'!G217</f>
        <v>0</v>
      </c>
      <c r="H217" s="603">
        <f>'STATE- GOA'!H217</f>
        <v>0</v>
      </c>
      <c r="I217" s="602">
        <f>'STATE- GOA'!I217</f>
        <v>0</v>
      </c>
      <c r="J217" s="594">
        <f>'STATE- GOA'!J217</f>
        <v>0</v>
      </c>
      <c r="K217" s="602">
        <f>'STATE- GOA'!K217</f>
        <v>0</v>
      </c>
      <c r="L217" s="594">
        <f>'STATE- GOA'!L217</f>
        <v>0</v>
      </c>
      <c r="M217" s="631">
        <f>'STATE- GOA'!O217</f>
        <v>0</v>
      </c>
      <c r="N217" s="602">
        <f>'STATE- GOA'!P217</f>
        <v>0</v>
      </c>
      <c r="O217" s="594">
        <f>'STATE- GOA'!Q217</f>
        <v>0</v>
      </c>
      <c r="P217" s="602">
        <f>'STATE- GOA'!R217</f>
        <v>0</v>
      </c>
      <c r="Q217" s="594">
        <f>'STATE- GOA'!S217</f>
        <v>0</v>
      </c>
      <c r="R217" s="602">
        <f>'STATE- GOA'!T217</f>
        <v>0</v>
      </c>
      <c r="S217" s="594">
        <f>'STATE- GOA'!U217</f>
        <v>0</v>
      </c>
      <c r="T217" s="602">
        <f>'STATE- GOA'!X217</f>
        <v>0</v>
      </c>
      <c r="U217" s="602">
        <f>'STATE- GOA'!Y217</f>
        <v>0</v>
      </c>
      <c r="V217" s="594">
        <f>'STATE- GOA'!Z217</f>
        <v>0</v>
      </c>
      <c r="W217" s="602">
        <f>'STATE- GOA'!AA217</f>
        <v>0</v>
      </c>
      <c r="X217" s="594">
        <f>'STATE- GOA'!AB217</f>
        <v>0</v>
      </c>
      <c r="Y217" s="601"/>
      <c r="Z217" s="619">
        <f>SUM('North District :South Disrict'!AB217)</f>
        <v>0</v>
      </c>
      <c r="AA217" s="619">
        <f t="shared" si="9"/>
        <v>0</v>
      </c>
    </row>
    <row r="218" spans="1:27">
      <c r="A218" s="594"/>
      <c r="B218" s="599" t="s">
        <v>36</v>
      </c>
      <c r="C218" s="602">
        <f>'STATE- GOA'!C218</f>
        <v>19622</v>
      </c>
      <c r="D218" s="594">
        <f>'STATE- GOA'!D218</f>
        <v>65.123999999999995</v>
      </c>
      <c r="E218" s="602">
        <f>'STATE- GOA'!E218</f>
        <v>18249</v>
      </c>
      <c r="F218" s="594">
        <f>'STATE- GOA'!F218</f>
        <v>60.207000000000001</v>
      </c>
      <c r="G218" s="603">
        <f>'STATE- GOA'!G218</f>
        <v>0.93002752013046586</v>
      </c>
      <c r="H218" s="603">
        <f>'STATE- GOA'!H218</f>
        <v>0.92449788096554275</v>
      </c>
      <c r="I218" s="602">
        <f>'STATE- GOA'!I218</f>
        <v>1373</v>
      </c>
      <c r="J218" s="594">
        <f>'STATE- GOA'!J218</f>
        <v>4.9169999999999945</v>
      </c>
      <c r="K218" s="602">
        <f>'STATE- GOA'!K218</f>
        <v>0</v>
      </c>
      <c r="L218" s="594">
        <f>'STATE- GOA'!L218</f>
        <v>0</v>
      </c>
      <c r="M218" s="631">
        <f>'STATE- GOA'!O218</f>
        <v>0</v>
      </c>
      <c r="N218" s="602">
        <f>'STATE- GOA'!P218</f>
        <v>18275</v>
      </c>
      <c r="O218" s="594">
        <f>'STATE- GOA'!Q218</f>
        <v>60.646000000000008</v>
      </c>
      <c r="P218" s="602">
        <f>'STATE- GOA'!R218</f>
        <v>18275</v>
      </c>
      <c r="Q218" s="594">
        <f>'STATE- GOA'!S218</f>
        <v>60.646000000000008</v>
      </c>
      <c r="R218" s="602">
        <f>'STATE- GOA'!T218</f>
        <v>0</v>
      </c>
      <c r="S218" s="594">
        <f>'STATE- GOA'!U218</f>
        <v>0</v>
      </c>
      <c r="T218" s="602">
        <f>'STATE- GOA'!X218</f>
        <v>0</v>
      </c>
      <c r="U218" s="602">
        <f>'STATE- GOA'!Y218</f>
        <v>18275</v>
      </c>
      <c r="V218" s="594">
        <f>'STATE- GOA'!Z218</f>
        <v>60.646000000000008</v>
      </c>
      <c r="W218" s="602">
        <f>'STATE- GOA'!AA218</f>
        <v>18275</v>
      </c>
      <c r="X218" s="594">
        <f>'STATE- GOA'!AB218</f>
        <v>60.646000000000008</v>
      </c>
      <c r="Y218" s="599"/>
      <c r="Z218" s="619">
        <f>SUM('North District :South Disrict'!AB218)</f>
        <v>60.646000000000001</v>
      </c>
      <c r="AA218" s="619">
        <f t="shared" si="9"/>
        <v>0</v>
      </c>
    </row>
    <row r="219" spans="1:27" ht="18">
      <c r="A219" s="600">
        <v>9</v>
      </c>
      <c r="B219" s="595" t="s">
        <v>49</v>
      </c>
      <c r="C219" s="602">
        <f>'STATE- GOA'!C219</f>
        <v>0</v>
      </c>
      <c r="D219" s="594">
        <f>'STATE- GOA'!D219</f>
        <v>0</v>
      </c>
      <c r="E219" s="602">
        <f>'STATE- GOA'!E219</f>
        <v>0</v>
      </c>
      <c r="F219" s="594">
        <f>'STATE- GOA'!F219</f>
        <v>0</v>
      </c>
      <c r="G219" s="603">
        <f>'STATE- GOA'!G219</f>
        <v>0</v>
      </c>
      <c r="H219" s="603">
        <f>'STATE- GOA'!H219</f>
        <v>0</v>
      </c>
      <c r="I219" s="602">
        <f>'STATE- GOA'!I219</f>
        <v>0</v>
      </c>
      <c r="J219" s="594">
        <f>'STATE- GOA'!J219</f>
        <v>0</v>
      </c>
      <c r="K219" s="602">
        <f>'STATE- GOA'!K219</f>
        <v>0</v>
      </c>
      <c r="L219" s="594">
        <f>'STATE- GOA'!L219</f>
        <v>0</v>
      </c>
      <c r="M219" s="631">
        <f>'STATE- GOA'!O219</f>
        <v>0</v>
      </c>
      <c r="N219" s="602">
        <f>'STATE- GOA'!P219</f>
        <v>0</v>
      </c>
      <c r="O219" s="594">
        <f>'STATE- GOA'!Q219</f>
        <v>0</v>
      </c>
      <c r="P219" s="602">
        <f>'STATE- GOA'!R219</f>
        <v>0</v>
      </c>
      <c r="Q219" s="594">
        <f>'STATE- GOA'!S219</f>
        <v>0</v>
      </c>
      <c r="R219" s="602">
        <f>'STATE- GOA'!T219</f>
        <v>0</v>
      </c>
      <c r="S219" s="594">
        <f>'STATE- GOA'!U219</f>
        <v>0</v>
      </c>
      <c r="T219" s="602">
        <f>'STATE- GOA'!X219</f>
        <v>0</v>
      </c>
      <c r="U219" s="602">
        <f>'STATE- GOA'!Y219</f>
        <v>0</v>
      </c>
      <c r="V219" s="594">
        <f>'STATE- GOA'!Z219</f>
        <v>0</v>
      </c>
      <c r="W219" s="602">
        <f>'STATE- GOA'!AA219</f>
        <v>0</v>
      </c>
      <c r="X219" s="594">
        <f>'STATE- GOA'!AB219</f>
        <v>0</v>
      </c>
      <c r="Y219" s="595"/>
      <c r="Z219" s="619">
        <f>SUM('North District :South Disrict'!AB219)</f>
        <v>0</v>
      </c>
      <c r="AA219" s="619">
        <f t="shared" si="9"/>
        <v>0</v>
      </c>
    </row>
    <row r="220" spans="1:27">
      <c r="A220" s="594">
        <v>9.01</v>
      </c>
      <c r="B220" s="601" t="s">
        <v>50</v>
      </c>
      <c r="C220" s="602">
        <f>'STATE- GOA'!C220</f>
        <v>0</v>
      </c>
      <c r="D220" s="594">
        <f>'STATE- GOA'!D220</f>
        <v>0</v>
      </c>
      <c r="E220" s="602">
        <f>'STATE- GOA'!E220</f>
        <v>0</v>
      </c>
      <c r="F220" s="594">
        <f>'STATE- GOA'!F220</f>
        <v>0</v>
      </c>
      <c r="G220" s="603">
        <f>'STATE- GOA'!G220</f>
        <v>0</v>
      </c>
      <c r="H220" s="603">
        <f>'STATE- GOA'!H220</f>
        <v>0</v>
      </c>
      <c r="I220" s="602">
        <f>'STATE- GOA'!I220</f>
        <v>0</v>
      </c>
      <c r="J220" s="594">
        <f>'STATE- GOA'!J220</f>
        <v>0</v>
      </c>
      <c r="K220" s="602">
        <f>'STATE- GOA'!K220</f>
        <v>0</v>
      </c>
      <c r="L220" s="594">
        <f>'STATE- GOA'!L220</f>
        <v>0</v>
      </c>
      <c r="M220" s="631">
        <f>'STATE- GOA'!O220</f>
        <v>0.2</v>
      </c>
      <c r="N220" s="602">
        <f>'STATE- GOA'!P220</f>
        <v>0</v>
      </c>
      <c r="O220" s="594">
        <f>'STATE- GOA'!Q220</f>
        <v>0</v>
      </c>
      <c r="P220" s="602">
        <f>'STATE- GOA'!R220</f>
        <v>0</v>
      </c>
      <c r="Q220" s="594">
        <f>'STATE- GOA'!S220</f>
        <v>0</v>
      </c>
      <c r="R220" s="602">
        <f>'STATE- GOA'!T220</f>
        <v>0</v>
      </c>
      <c r="S220" s="594">
        <f>'STATE- GOA'!U220</f>
        <v>0</v>
      </c>
      <c r="T220" s="602">
        <f>'STATE- GOA'!X220</f>
        <v>0.2</v>
      </c>
      <c r="U220" s="602">
        <f>'STATE- GOA'!Y220</f>
        <v>0</v>
      </c>
      <c r="V220" s="594">
        <f>'STATE- GOA'!Z220</f>
        <v>0</v>
      </c>
      <c r="W220" s="602">
        <f>'STATE- GOA'!AA220</f>
        <v>0</v>
      </c>
      <c r="X220" s="594">
        <f>'STATE- GOA'!AB220</f>
        <v>0</v>
      </c>
      <c r="Y220" s="601"/>
      <c r="Z220" s="619">
        <f>SUM('North District :South Disrict'!AB220)</f>
        <v>0</v>
      </c>
      <c r="AA220" s="619">
        <f t="shared" si="9"/>
        <v>0</v>
      </c>
    </row>
    <row r="221" spans="1:27">
      <c r="A221" s="594">
        <v>9.02</v>
      </c>
      <c r="B221" s="601" t="s">
        <v>51</v>
      </c>
      <c r="C221" s="602">
        <f>'STATE- GOA'!C221</f>
        <v>0</v>
      </c>
      <c r="D221" s="594">
        <f>'STATE- GOA'!D221</f>
        <v>0</v>
      </c>
      <c r="E221" s="602">
        <f>'STATE- GOA'!E221</f>
        <v>0</v>
      </c>
      <c r="F221" s="594">
        <f>'STATE- GOA'!F221</f>
        <v>0</v>
      </c>
      <c r="G221" s="603">
        <f>'STATE- GOA'!G221</f>
        <v>0</v>
      </c>
      <c r="H221" s="603">
        <f>'STATE- GOA'!H221</f>
        <v>0</v>
      </c>
      <c r="I221" s="602">
        <f>'STATE- GOA'!I221</f>
        <v>0</v>
      </c>
      <c r="J221" s="594">
        <f>'STATE- GOA'!J221</f>
        <v>0</v>
      </c>
      <c r="K221" s="602">
        <f>'STATE- GOA'!K221</f>
        <v>0</v>
      </c>
      <c r="L221" s="594">
        <f>'STATE- GOA'!L221</f>
        <v>0</v>
      </c>
      <c r="M221" s="631">
        <f>'STATE- GOA'!O221</f>
        <v>0.5</v>
      </c>
      <c r="N221" s="602">
        <f>'STATE- GOA'!P221</f>
        <v>0</v>
      </c>
      <c r="O221" s="594">
        <f>'STATE- GOA'!Q221</f>
        <v>0</v>
      </c>
      <c r="P221" s="602">
        <f>'STATE- GOA'!R221</f>
        <v>0</v>
      </c>
      <c r="Q221" s="594">
        <f>'STATE- GOA'!S221</f>
        <v>0</v>
      </c>
      <c r="R221" s="602">
        <f>'STATE- GOA'!T221</f>
        <v>0</v>
      </c>
      <c r="S221" s="594">
        <f>'STATE- GOA'!U221</f>
        <v>0</v>
      </c>
      <c r="T221" s="602">
        <f>'STATE- GOA'!X221</f>
        <v>0.5</v>
      </c>
      <c r="U221" s="602">
        <f>'STATE- GOA'!Y221</f>
        <v>0</v>
      </c>
      <c r="V221" s="594">
        <f>'STATE- GOA'!Z221</f>
        <v>0</v>
      </c>
      <c r="W221" s="602">
        <f>'STATE- GOA'!AA221</f>
        <v>0</v>
      </c>
      <c r="X221" s="594">
        <f>'STATE- GOA'!AB221</f>
        <v>0</v>
      </c>
      <c r="Y221" s="601"/>
      <c r="Z221" s="619">
        <f>SUM('North District :South Disrict'!AB221)</f>
        <v>0</v>
      </c>
      <c r="AA221" s="619">
        <f t="shared" si="9"/>
        <v>0</v>
      </c>
    </row>
    <row r="222" spans="1:27">
      <c r="A222" s="594"/>
      <c r="B222" s="595" t="s">
        <v>36</v>
      </c>
      <c r="C222" s="602">
        <f>'STATE- GOA'!C222</f>
        <v>0</v>
      </c>
      <c r="D222" s="594">
        <f>'STATE- GOA'!D222</f>
        <v>0</v>
      </c>
      <c r="E222" s="602">
        <f>'STATE- GOA'!E222</f>
        <v>0</v>
      </c>
      <c r="F222" s="594">
        <f>'STATE- GOA'!F222</f>
        <v>0</v>
      </c>
      <c r="G222" s="603">
        <f>'STATE- GOA'!G222</f>
        <v>0</v>
      </c>
      <c r="H222" s="603">
        <f>'STATE- GOA'!H222</f>
        <v>0</v>
      </c>
      <c r="I222" s="602">
        <f>'STATE- GOA'!I222</f>
        <v>0</v>
      </c>
      <c r="J222" s="594">
        <f>'STATE- GOA'!J222</f>
        <v>0</v>
      </c>
      <c r="K222" s="602">
        <f>'STATE- GOA'!K222</f>
        <v>0</v>
      </c>
      <c r="L222" s="594">
        <f>'STATE- GOA'!L222</f>
        <v>0</v>
      </c>
      <c r="M222" s="631">
        <f>'STATE- GOA'!O222</f>
        <v>0</v>
      </c>
      <c r="N222" s="602">
        <f>'STATE- GOA'!P222</f>
        <v>0</v>
      </c>
      <c r="O222" s="594">
        <f>'STATE- GOA'!Q222</f>
        <v>0</v>
      </c>
      <c r="P222" s="602">
        <f>'STATE- GOA'!R222</f>
        <v>0</v>
      </c>
      <c r="Q222" s="594">
        <f>'STATE- GOA'!S222</f>
        <v>0</v>
      </c>
      <c r="R222" s="602">
        <f>'STATE- GOA'!T222</f>
        <v>0</v>
      </c>
      <c r="S222" s="594">
        <f>'STATE- GOA'!U222</f>
        <v>0</v>
      </c>
      <c r="T222" s="602">
        <f>'STATE- GOA'!X222</f>
        <v>0</v>
      </c>
      <c r="U222" s="602">
        <f>'STATE- GOA'!Y222</f>
        <v>0</v>
      </c>
      <c r="V222" s="594">
        <f>'STATE- GOA'!Z222</f>
        <v>0</v>
      </c>
      <c r="W222" s="602">
        <f>'STATE- GOA'!AA222</f>
        <v>0</v>
      </c>
      <c r="X222" s="594">
        <f>'STATE- GOA'!AB222</f>
        <v>0</v>
      </c>
      <c r="Y222" s="595"/>
      <c r="Z222" s="619">
        <f>SUM('North District :South Disrict'!AB222)</f>
        <v>0</v>
      </c>
      <c r="AA222" s="619">
        <f t="shared" si="9"/>
        <v>0</v>
      </c>
    </row>
    <row r="223" spans="1:27">
      <c r="A223" s="597" t="s">
        <v>52</v>
      </c>
      <c r="B223" s="595" t="s">
        <v>53</v>
      </c>
      <c r="C223" s="602">
        <f>'STATE- GOA'!C223</f>
        <v>0</v>
      </c>
      <c r="D223" s="594">
        <f>'STATE- GOA'!D223</f>
        <v>0</v>
      </c>
      <c r="E223" s="602">
        <f>'STATE- GOA'!E223</f>
        <v>0</v>
      </c>
      <c r="F223" s="594">
        <f>'STATE- GOA'!F223</f>
        <v>0</v>
      </c>
      <c r="G223" s="603">
        <f>'STATE- GOA'!G223</f>
        <v>0</v>
      </c>
      <c r="H223" s="603">
        <f>'STATE- GOA'!H223</f>
        <v>0</v>
      </c>
      <c r="I223" s="602">
        <f>'STATE- GOA'!I223</f>
        <v>0</v>
      </c>
      <c r="J223" s="594">
        <f>'STATE- GOA'!J223</f>
        <v>0</v>
      </c>
      <c r="K223" s="602">
        <f>'STATE- GOA'!K223</f>
        <v>0</v>
      </c>
      <c r="L223" s="594">
        <f>'STATE- GOA'!L223</f>
        <v>0</v>
      </c>
      <c r="M223" s="631">
        <f>'STATE- GOA'!O223</f>
        <v>0</v>
      </c>
      <c r="N223" s="602">
        <f>'STATE- GOA'!P223</f>
        <v>0</v>
      </c>
      <c r="O223" s="594">
        <f>'STATE- GOA'!Q223</f>
        <v>0</v>
      </c>
      <c r="P223" s="602">
        <f>'STATE- GOA'!R223</f>
        <v>0</v>
      </c>
      <c r="Q223" s="594">
        <f>'STATE- GOA'!S223</f>
        <v>0</v>
      </c>
      <c r="R223" s="602">
        <f>'STATE- GOA'!T223</f>
        <v>0</v>
      </c>
      <c r="S223" s="594">
        <f>'STATE- GOA'!U223</f>
        <v>0</v>
      </c>
      <c r="T223" s="602">
        <f>'STATE- GOA'!X223</f>
        <v>0</v>
      </c>
      <c r="U223" s="602">
        <f>'STATE- GOA'!Y223</f>
        <v>0</v>
      </c>
      <c r="V223" s="594">
        <f>'STATE- GOA'!Z223</f>
        <v>0</v>
      </c>
      <c r="W223" s="602">
        <f>'STATE- GOA'!AA223</f>
        <v>0</v>
      </c>
      <c r="X223" s="594">
        <f>'STATE- GOA'!AB223</f>
        <v>0</v>
      </c>
      <c r="Y223" s="595"/>
      <c r="Z223" s="619">
        <f>SUM('North District :South Disrict'!AB223)</f>
        <v>0</v>
      </c>
      <c r="AA223" s="619">
        <f t="shared" si="9"/>
        <v>0</v>
      </c>
    </row>
    <row r="224" spans="1:27">
      <c r="A224" s="600">
        <v>10</v>
      </c>
      <c r="B224" s="595" t="s">
        <v>268</v>
      </c>
      <c r="C224" s="602">
        <f>'STATE- GOA'!C224</f>
        <v>0</v>
      </c>
      <c r="D224" s="594">
        <f>'STATE- GOA'!D224</f>
        <v>0</v>
      </c>
      <c r="E224" s="602">
        <f>'STATE- GOA'!E224</f>
        <v>0</v>
      </c>
      <c r="F224" s="594">
        <f>'STATE- GOA'!F224</f>
        <v>0</v>
      </c>
      <c r="G224" s="603">
        <f>'STATE- GOA'!G224</f>
        <v>0</v>
      </c>
      <c r="H224" s="603">
        <f>'STATE- GOA'!H224</f>
        <v>0</v>
      </c>
      <c r="I224" s="602">
        <f>'STATE- GOA'!I224</f>
        <v>0</v>
      </c>
      <c r="J224" s="594">
        <f>'STATE- GOA'!J224</f>
        <v>0</v>
      </c>
      <c r="K224" s="602">
        <f>'STATE- GOA'!K224</f>
        <v>0</v>
      </c>
      <c r="L224" s="594">
        <f>'STATE- GOA'!L224</f>
        <v>0</v>
      </c>
      <c r="M224" s="631">
        <f>'STATE- GOA'!O224</f>
        <v>0</v>
      </c>
      <c r="N224" s="602">
        <f>'STATE- GOA'!P224</f>
        <v>0</v>
      </c>
      <c r="O224" s="594">
        <f>'STATE- GOA'!Q224</f>
        <v>0</v>
      </c>
      <c r="P224" s="602">
        <f>'STATE- GOA'!R224</f>
        <v>0</v>
      </c>
      <c r="Q224" s="594">
        <f>'STATE- GOA'!S224</f>
        <v>0</v>
      </c>
      <c r="R224" s="602">
        <f>'STATE- GOA'!T224</f>
        <v>0</v>
      </c>
      <c r="S224" s="594">
        <f>'STATE- GOA'!U224</f>
        <v>0</v>
      </c>
      <c r="T224" s="602">
        <f>'STATE- GOA'!X224</f>
        <v>0</v>
      </c>
      <c r="U224" s="602">
        <f>'STATE- GOA'!Y224</f>
        <v>0</v>
      </c>
      <c r="V224" s="594">
        <f>'STATE- GOA'!Z224</f>
        <v>0</v>
      </c>
      <c r="W224" s="602">
        <f>'STATE- GOA'!AA224</f>
        <v>0</v>
      </c>
      <c r="X224" s="594">
        <f>'STATE- GOA'!AB224</f>
        <v>0</v>
      </c>
      <c r="Y224" s="595"/>
      <c r="Z224" s="619">
        <f>SUM('North District :South Disrict'!AB224)</f>
        <v>0</v>
      </c>
      <c r="AA224" s="619">
        <f t="shared" si="9"/>
        <v>0</v>
      </c>
    </row>
    <row r="225" spans="1:27">
      <c r="A225" s="621"/>
      <c r="B225" s="595" t="s">
        <v>269</v>
      </c>
      <c r="C225" s="602">
        <f>'STATE- GOA'!C225</f>
        <v>0</v>
      </c>
      <c r="D225" s="594">
        <f>'STATE- GOA'!D225</f>
        <v>0</v>
      </c>
      <c r="E225" s="602">
        <f>'STATE- GOA'!E225</f>
        <v>0</v>
      </c>
      <c r="F225" s="594">
        <f>'STATE- GOA'!F225</f>
        <v>0</v>
      </c>
      <c r="G225" s="603">
        <f>'STATE- GOA'!G225</f>
        <v>0</v>
      </c>
      <c r="H225" s="603">
        <f>'STATE- GOA'!H225</f>
        <v>0</v>
      </c>
      <c r="I225" s="602">
        <f>'STATE- GOA'!I225</f>
        <v>0</v>
      </c>
      <c r="J225" s="594">
        <f>'STATE- GOA'!J225</f>
        <v>0</v>
      </c>
      <c r="K225" s="602">
        <f>'STATE- GOA'!K225</f>
        <v>0</v>
      </c>
      <c r="L225" s="594">
        <f>'STATE- GOA'!L225</f>
        <v>0</v>
      </c>
      <c r="M225" s="631">
        <f>'STATE- GOA'!O225</f>
        <v>0</v>
      </c>
      <c r="N225" s="602">
        <f>'STATE- GOA'!P225</f>
        <v>0</v>
      </c>
      <c r="O225" s="594">
        <f>'STATE- GOA'!Q225</f>
        <v>0</v>
      </c>
      <c r="P225" s="602">
        <f>'STATE- GOA'!R225</f>
        <v>0</v>
      </c>
      <c r="Q225" s="594">
        <f>'STATE- GOA'!S225</f>
        <v>0</v>
      </c>
      <c r="R225" s="602">
        <f>'STATE- GOA'!T225</f>
        <v>0</v>
      </c>
      <c r="S225" s="594">
        <f>'STATE- GOA'!U225</f>
        <v>0</v>
      </c>
      <c r="T225" s="602">
        <f>'STATE- GOA'!X225</f>
        <v>0</v>
      </c>
      <c r="U225" s="602">
        <f>'STATE- GOA'!Y225</f>
        <v>0</v>
      </c>
      <c r="V225" s="594">
        <f>'STATE- GOA'!Z225</f>
        <v>0</v>
      </c>
      <c r="W225" s="602">
        <f>'STATE- GOA'!AA225</f>
        <v>0</v>
      </c>
      <c r="X225" s="594">
        <f>'STATE- GOA'!AB225</f>
        <v>0</v>
      </c>
      <c r="Y225" s="595"/>
      <c r="Z225" s="619">
        <f>SUM('North District :South Disrict'!AB225)</f>
        <v>0</v>
      </c>
      <c r="AA225" s="619">
        <f t="shared" si="9"/>
        <v>0</v>
      </c>
    </row>
    <row r="226" spans="1:27">
      <c r="A226" s="594">
        <v>10.01</v>
      </c>
      <c r="B226" s="622" t="s">
        <v>294</v>
      </c>
      <c r="C226" s="602">
        <f>'STATE- GOA'!C226</f>
        <v>0</v>
      </c>
      <c r="D226" s="594">
        <f>'STATE- GOA'!D226</f>
        <v>0</v>
      </c>
      <c r="E226" s="602">
        <f>'STATE- GOA'!E226</f>
        <v>0</v>
      </c>
      <c r="F226" s="594">
        <f>'STATE- GOA'!F226</f>
        <v>0</v>
      </c>
      <c r="G226" s="603">
        <f>'STATE- GOA'!G226</f>
        <v>0</v>
      </c>
      <c r="H226" s="603">
        <f>'STATE- GOA'!H226</f>
        <v>0</v>
      </c>
      <c r="I226" s="602">
        <f>'STATE- GOA'!I226</f>
        <v>0</v>
      </c>
      <c r="J226" s="594">
        <f>'STATE- GOA'!J226</f>
        <v>0</v>
      </c>
      <c r="K226" s="602">
        <f>'STATE- GOA'!K226</f>
        <v>0</v>
      </c>
      <c r="L226" s="594">
        <f>'STATE- GOA'!L226</f>
        <v>0</v>
      </c>
      <c r="M226" s="631">
        <f>'STATE- GOA'!O226</f>
        <v>0</v>
      </c>
      <c r="N226" s="602">
        <f>'STATE- GOA'!P226</f>
        <v>0</v>
      </c>
      <c r="O226" s="594">
        <f>'STATE- GOA'!Q226</f>
        <v>0</v>
      </c>
      <c r="P226" s="602">
        <f>'STATE- GOA'!R226</f>
        <v>0</v>
      </c>
      <c r="Q226" s="594">
        <f>'STATE- GOA'!S226</f>
        <v>0</v>
      </c>
      <c r="R226" s="602">
        <f>'STATE- GOA'!T226</f>
        <v>0</v>
      </c>
      <c r="S226" s="594">
        <f>'STATE- GOA'!U226</f>
        <v>0</v>
      </c>
      <c r="T226" s="602">
        <f>'STATE- GOA'!X226</f>
        <v>0</v>
      </c>
      <c r="U226" s="602">
        <f>'STATE- GOA'!Y226</f>
        <v>0</v>
      </c>
      <c r="V226" s="594">
        <f>'STATE- GOA'!Z226</f>
        <v>0</v>
      </c>
      <c r="W226" s="602">
        <f>'STATE- GOA'!AA226</f>
        <v>0</v>
      </c>
      <c r="X226" s="594">
        <f>'STATE- GOA'!AB226</f>
        <v>0</v>
      </c>
      <c r="Y226" s="622"/>
      <c r="Z226" s="619">
        <f>SUM('North District :South Disrict'!AB226)</f>
        <v>0</v>
      </c>
      <c r="AA226" s="619">
        <f t="shared" si="9"/>
        <v>0</v>
      </c>
    </row>
    <row r="227" spans="1:27">
      <c r="A227" s="594">
        <v>10.02</v>
      </c>
      <c r="B227" s="622" t="s">
        <v>295</v>
      </c>
      <c r="C227" s="602">
        <f>'STATE- GOA'!C227</f>
        <v>0</v>
      </c>
      <c r="D227" s="594">
        <f>'STATE- GOA'!D227</f>
        <v>0</v>
      </c>
      <c r="E227" s="602">
        <f>'STATE- GOA'!E227</f>
        <v>0</v>
      </c>
      <c r="F227" s="594">
        <f>'STATE- GOA'!F227</f>
        <v>0</v>
      </c>
      <c r="G227" s="603">
        <f>'STATE- GOA'!G227</f>
        <v>0</v>
      </c>
      <c r="H227" s="603">
        <f>'STATE- GOA'!H227</f>
        <v>0</v>
      </c>
      <c r="I227" s="602">
        <f>'STATE- GOA'!I227</f>
        <v>0</v>
      </c>
      <c r="J227" s="594">
        <f>'STATE- GOA'!J227</f>
        <v>0</v>
      </c>
      <c r="K227" s="602">
        <f>'STATE- GOA'!K227</f>
        <v>0</v>
      </c>
      <c r="L227" s="594">
        <f>'STATE- GOA'!L227</f>
        <v>0</v>
      </c>
      <c r="M227" s="631">
        <f>'STATE- GOA'!O227</f>
        <v>0</v>
      </c>
      <c r="N227" s="602">
        <f>'STATE- GOA'!P227</f>
        <v>0</v>
      </c>
      <c r="O227" s="594">
        <f>'STATE- GOA'!Q227</f>
        <v>0</v>
      </c>
      <c r="P227" s="602">
        <f>'STATE- GOA'!R227</f>
        <v>0</v>
      </c>
      <c r="Q227" s="594">
        <f>'STATE- GOA'!S227</f>
        <v>0</v>
      </c>
      <c r="R227" s="602">
        <f>'STATE- GOA'!T227</f>
        <v>0</v>
      </c>
      <c r="S227" s="594">
        <f>'STATE- GOA'!U227</f>
        <v>0</v>
      </c>
      <c r="T227" s="602">
        <f>'STATE- GOA'!X227</f>
        <v>0</v>
      </c>
      <c r="U227" s="602">
        <f>'STATE- GOA'!Y227</f>
        <v>0</v>
      </c>
      <c r="V227" s="594">
        <f>'STATE- GOA'!Z227</f>
        <v>0</v>
      </c>
      <c r="W227" s="602">
        <f>'STATE- GOA'!AA227</f>
        <v>0</v>
      </c>
      <c r="X227" s="594">
        <f>'STATE- GOA'!AB227</f>
        <v>0</v>
      </c>
      <c r="Y227" s="622"/>
      <c r="Z227" s="619">
        <f>SUM('North District :South Disrict'!AB227)</f>
        <v>0</v>
      </c>
      <c r="AA227" s="619">
        <f t="shared" si="9"/>
        <v>0</v>
      </c>
    </row>
    <row r="228" spans="1:27" ht="27">
      <c r="A228" s="594">
        <f>+A227+0.01</f>
        <v>10.029999999999999</v>
      </c>
      <c r="B228" s="623" t="s">
        <v>239</v>
      </c>
      <c r="C228" s="602">
        <f>'STATE- GOA'!C228</f>
        <v>0</v>
      </c>
      <c r="D228" s="594">
        <f>'STATE- GOA'!D228</f>
        <v>0</v>
      </c>
      <c r="E228" s="602">
        <f>'STATE- GOA'!E228</f>
        <v>0</v>
      </c>
      <c r="F228" s="594">
        <f>'STATE- GOA'!F228</f>
        <v>0</v>
      </c>
      <c r="G228" s="603">
        <f>'STATE- GOA'!G228</f>
        <v>0</v>
      </c>
      <c r="H228" s="603">
        <f>'STATE- GOA'!H228</f>
        <v>0</v>
      </c>
      <c r="I228" s="602">
        <f>'STATE- GOA'!I228</f>
        <v>0</v>
      </c>
      <c r="J228" s="594">
        <f>'STATE- GOA'!J228</f>
        <v>0</v>
      </c>
      <c r="K228" s="602">
        <f>'STATE- GOA'!K228</f>
        <v>0</v>
      </c>
      <c r="L228" s="594">
        <f>'STATE- GOA'!L228</f>
        <v>0</v>
      </c>
      <c r="M228" s="631">
        <f>'STATE- GOA'!O228</f>
        <v>0</v>
      </c>
      <c r="N228" s="602">
        <f>'STATE- GOA'!P228</f>
        <v>0</v>
      </c>
      <c r="O228" s="594">
        <f>'STATE- GOA'!Q228</f>
        <v>0</v>
      </c>
      <c r="P228" s="602">
        <f>'STATE- GOA'!R228</f>
        <v>0</v>
      </c>
      <c r="Q228" s="594">
        <f>'STATE- GOA'!S228</f>
        <v>0</v>
      </c>
      <c r="R228" s="602">
        <f>'STATE- GOA'!T228</f>
        <v>0</v>
      </c>
      <c r="S228" s="594">
        <f>'STATE- GOA'!U228</f>
        <v>0</v>
      </c>
      <c r="T228" s="602">
        <f>'STATE- GOA'!X228</f>
        <v>0</v>
      </c>
      <c r="U228" s="602">
        <f>'STATE- GOA'!Y228</f>
        <v>0</v>
      </c>
      <c r="V228" s="594">
        <f>'STATE- GOA'!Z228</f>
        <v>0</v>
      </c>
      <c r="W228" s="602">
        <f>'STATE- GOA'!AA228</f>
        <v>0</v>
      </c>
      <c r="X228" s="594">
        <f>'STATE- GOA'!AB228</f>
        <v>0</v>
      </c>
      <c r="Y228" s="623"/>
      <c r="Z228" s="619">
        <f>SUM('North District :South Disrict'!AB228)</f>
        <v>0</v>
      </c>
      <c r="AA228" s="619">
        <f t="shared" si="9"/>
        <v>0</v>
      </c>
    </row>
    <row r="229" spans="1:27">
      <c r="A229" s="594"/>
      <c r="B229" s="595" t="s">
        <v>240</v>
      </c>
      <c r="C229" s="602">
        <f>'STATE- GOA'!C229</f>
        <v>0</v>
      </c>
      <c r="D229" s="594">
        <f>'STATE- GOA'!D229</f>
        <v>0</v>
      </c>
      <c r="E229" s="602">
        <f>'STATE- GOA'!E229</f>
        <v>0</v>
      </c>
      <c r="F229" s="594">
        <f>'STATE- GOA'!F229</f>
        <v>0</v>
      </c>
      <c r="G229" s="603">
        <f>'STATE- GOA'!G229</f>
        <v>0</v>
      </c>
      <c r="H229" s="603">
        <f>'STATE- GOA'!H229</f>
        <v>0</v>
      </c>
      <c r="I229" s="602">
        <f>'STATE- GOA'!I229</f>
        <v>0</v>
      </c>
      <c r="J229" s="594">
        <f>'STATE- GOA'!J229</f>
        <v>0</v>
      </c>
      <c r="K229" s="602">
        <f>'STATE- GOA'!K229</f>
        <v>0</v>
      </c>
      <c r="L229" s="594">
        <f>'STATE- GOA'!L229</f>
        <v>0</v>
      </c>
      <c r="M229" s="631">
        <f>'STATE- GOA'!O229</f>
        <v>0</v>
      </c>
      <c r="N229" s="602">
        <f>'STATE- GOA'!P229</f>
        <v>0</v>
      </c>
      <c r="O229" s="594">
        <f>'STATE- GOA'!Q229</f>
        <v>0</v>
      </c>
      <c r="P229" s="602">
        <f>'STATE- GOA'!R229</f>
        <v>0</v>
      </c>
      <c r="Q229" s="594">
        <f>'STATE- GOA'!S229</f>
        <v>0</v>
      </c>
      <c r="R229" s="602">
        <f>'STATE- GOA'!T229</f>
        <v>0</v>
      </c>
      <c r="S229" s="594">
        <f>'STATE- GOA'!U229</f>
        <v>0</v>
      </c>
      <c r="T229" s="602">
        <f>'STATE- GOA'!X229</f>
        <v>0</v>
      </c>
      <c r="U229" s="602">
        <f>'STATE- GOA'!Y229</f>
        <v>0</v>
      </c>
      <c r="V229" s="594">
        <f>'STATE- GOA'!Z229</f>
        <v>0</v>
      </c>
      <c r="W229" s="602">
        <f>'STATE- GOA'!AA229</f>
        <v>0</v>
      </c>
      <c r="X229" s="594">
        <f>'STATE- GOA'!AB229</f>
        <v>0</v>
      </c>
      <c r="Y229" s="595"/>
      <c r="Z229" s="619">
        <f>SUM('North District :South Disrict'!AB229)</f>
        <v>0</v>
      </c>
      <c r="AA229" s="619">
        <f t="shared" ref="AA229:AA292" si="13">Z229-X229</f>
        <v>0</v>
      </c>
    </row>
    <row r="230" spans="1:27" ht="18">
      <c r="A230" s="594">
        <v>10.039999999999999</v>
      </c>
      <c r="B230" s="622" t="s">
        <v>310</v>
      </c>
      <c r="C230" s="602">
        <f>'STATE- GOA'!C230</f>
        <v>0</v>
      </c>
      <c r="D230" s="594">
        <f>'STATE- GOA'!D230</f>
        <v>0</v>
      </c>
      <c r="E230" s="602">
        <f>'STATE- GOA'!E230</f>
        <v>0</v>
      </c>
      <c r="F230" s="594">
        <f>'STATE- GOA'!F230</f>
        <v>0</v>
      </c>
      <c r="G230" s="603">
        <f>'STATE- GOA'!G230</f>
        <v>0</v>
      </c>
      <c r="H230" s="603">
        <f>'STATE- GOA'!H230</f>
        <v>0</v>
      </c>
      <c r="I230" s="602">
        <f>'STATE- GOA'!I230</f>
        <v>0</v>
      </c>
      <c r="J230" s="594">
        <f>'STATE- GOA'!J230</f>
        <v>0</v>
      </c>
      <c r="K230" s="602">
        <f>'STATE- GOA'!K230</f>
        <v>0</v>
      </c>
      <c r="L230" s="594">
        <f>'STATE- GOA'!L230</f>
        <v>0</v>
      </c>
      <c r="M230" s="631">
        <f>'STATE- GOA'!O230</f>
        <v>0</v>
      </c>
      <c r="N230" s="602">
        <f>'STATE- GOA'!P230</f>
        <v>0</v>
      </c>
      <c r="O230" s="594">
        <f>'STATE- GOA'!Q230</f>
        <v>0</v>
      </c>
      <c r="P230" s="602">
        <f>'STATE- GOA'!R230</f>
        <v>0</v>
      </c>
      <c r="Q230" s="594">
        <f>'STATE- GOA'!S230</f>
        <v>0</v>
      </c>
      <c r="R230" s="602">
        <f>'STATE- GOA'!T230</f>
        <v>0</v>
      </c>
      <c r="S230" s="594">
        <f>'STATE- GOA'!U230</f>
        <v>0</v>
      </c>
      <c r="T230" s="602">
        <f>'STATE- GOA'!X230</f>
        <v>0</v>
      </c>
      <c r="U230" s="602">
        <f>'STATE- GOA'!Y230</f>
        <v>0</v>
      </c>
      <c r="V230" s="594">
        <f>'STATE- GOA'!Z230</f>
        <v>0</v>
      </c>
      <c r="W230" s="602">
        <f>'STATE- GOA'!AA230</f>
        <v>0</v>
      </c>
      <c r="X230" s="594">
        <f>'STATE- GOA'!AB230</f>
        <v>0</v>
      </c>
      <c r="Y230" s="622"/>
      <c r="Z230" s="619">
        <f>SUM('North District :South Disrict'!AB230)</f>
        <v>0</v>
      </c>
      <c r="AA230" s="619">
        <f t="shared" si="13"/>
        <v>0</v>
      </c>
    </row>
    <row r="231" spans="1:27">
      <c r="A231" s="594"/>
      <c r="B231" s="624" t="s">
        <v>54</v>
      </c>
      <c r="C231" s="602">
        <f>'STATE- GOA'!C231</f>
        <v>0</v>
      </c>
      <c r="D231" s="594">
        <f>'STATE- GOA'!D231</f>
        <v>0</v>
      </c>
      <c r="E231" s="602">
        <f>'STATE- GOA'!E231</f>
        <v>0</v>
      </c>
      <c r="F231" s="594">
        <f>'STATE- GOA'!F231</f>
        <v>0</v>
      </c>
      <c r="G231" s="603">
        <f>'STATE- GOA'!G231</f>
        <v>0</v>
      </c>
      <c r="H231" s="603">
        <f>'STATE- GOA'!H231</f>
        <v>0</v>
      </c>
      <c r="I231" s="602">
        <f>'STATE- GOA'!I231</f>
        <v>0</v>
      </c>
      <c r="J231" s="594">
        <f>'STATE- GOA'!J231</f>
        <v>0</v>
      </c>
      <c r="K231" s="602">
        <f>'STATE- GOA'!K231</f>
        <v>0</v>
      </c>
      <c r="L231" s="594">
        <f>'STATE- GOA'!L231</f>
        <v>0</v>
      </c>
      <c r="M231" s="631">
        <f>'STATE- GOA'!O231</f>
        <v>0</v>
      </c>
      <c r="N231" s="602">
        <f>'STATE- GOA'!P231</f>
        <v>0</v>
      </c>
      <c r="O231" s="594">
        <f>'STATE- GOA'!Q231</f>
        <v>0</v>
      </c>
      <c r="P231" s="602">
        <f>'STATE- GOA'!R231</f>
        <v>0</v>
      </c>
      <c r="Q231" s="594">
        <f>'STATE- GOA'!S231</f>
        <v>0</v>
      </c>
      <c r="R231" s="602">
        <f>'STATE- GOA'!T231</f>
        <v>0</v>
      </c>
      <c r="S231" s="594">
        <f>'STATE- GOA'!U231</f>
        <v>0</v>
      </c>
      <c r="T231" s="602">
        <f>'STATE- GOA'!X231</f>
        <v>0</v>
      </c>
      <c r="U231" s="602">
        <f>'STATE- GOA'!Y231</f>
        <v>0</v>
      </c>
      <c r="V231" s="594">
        <f>'STATE- GOA'!Z231</f>
        <v>0</v>
      </c>
      <c r="W231" s="602">
        <f>'STATE- GOA'!AA231</f>
        <v>0</v>
      </c>
      <c r="X231" s="594">
        <f>'STATE- GOA'!AB231</f>
        <v>0</v>
      </c>
      <c r="Y231" s="624"/>
      <c r="Z231" s="619">
        <f>SUM('North District :South Disrict'!AB231)</f>
        <v>0</v>
      </c>
      <c r="AA231" s="619">
        <f t="shared" si="13"/>
        <v>0</v>
      </c>
    </row>
    <row r="232" spans="1:27">
      <c r="A232" s="594"/>
      <c r="B232" s="624" t="s">
        <v>55</v>
      </c>
      <c r="C232" s="602">
        <f>'STATE- GOA'!C232</f>
        <v>0</v>
      </c>
      <c r="D232" s="594">
        <f>'STATE- GOA'!D232</f>
        <v>0</v>
      </c>
      <c r="E232" s="602">
        <f>'STATE- GOA'!E232</f>
        <v>0</v>
      </c>
      <c r="F232" s="594">
        <f>'STATE- GOA'!F232</f>
        <v>0</v>
      </c>
      <c r="G232" s="603">
        <f>'STATE- GOA'!G232</f>
        <v>0</v>
      </c>
      <c r="H232" s="603">
        <f>'STATE- GOA'!H232</f>
        <v>0</v>
      </c>
      <c r="I232" s="602">
        <f>'STATE- GOA'!I232</f>
        <v>0</v>
      </c>
      <c r="J232" s="594">
        <f>'STATE- GOA'!J232</f>
        <v>0</v>
      </c>
      <c r="K232" s="602">
        <f>'STATE- GOA'!K232</f>
        <v>0</v>
      </c>
      <c r="L232" s="594">
        <f>'STATE- GOA'!L232</f>
        <v>0</v>
      </c>
      <c r="M232" s="631">
        <f>'STATE- GOA'!O232</f>
        <v>0</v>
      </c>
      <c r="N232" s="602">
        <f>'STATE- GOA'!P232</f>
        <v>0</v>
      </c>
      <c r="O232" s="594">
        <f>'STATE- GOA'!Q232</f>
        <v>0</v>
      </c>
      <c r="P232" s="602">
        <f>'STATE- GOA'!R232</f>
        <v>0</v>
      </c>
      <c r="Q232" s="594">
        <f>'STATE- GOA'!S232</f>
        <v>0</v>
      </c>
      <c r="R232" s="602">
        <f>'STATE- GOA'!T232</f>
        <v>0</v>
      </c>
      <c r="S232" s="594">
        <f>'STATE- GOA'!U232</f>
        <v>0</v>
      </c>
      <c r="T232" s="602">
        <f>'STATE- GOA'!X232</f>
        <v>0</v>
      </c>
      <c r="U232" s="602">
        <f>'STATE- GOA'!Y232</f>
        <v>0</v>
      </c>
      <c r="V232" s="594">
        <f>'STATE- GOA'!Z232</f>
        <v>0</v>
      </c>
      <c r="W232" s="602">
        <f>'STATE- GOA'!AA232</f>
        <v>0</v>
      </c>
      <c r="X232" s="594">
        <f>'STATE- GOA'!AB232</f>
        <v>0</v>
      </c>
      <c r="Y232" s="624"/>
      <c r="Z232" s="619">
        <f>SUM('North District :South Disrict'!AB232)</f>
        <v>0</v>
      </c>
      <c r="AA232" s="619">
        <f t="shared" si="13"/>
        <v>0</v>
      </c>
    </row>
    <row r="233" spans="1:27">
      <c r="A233" s="594"/>
      <c r="B233" s="624" t="s">
        <v>56</v>
      </c>
      <c r="C233" s="602">
        <f>'STATE- GOA'!C233</f>
        <v>0</v>
      </c>
      <c r="D233" s="594">
        <f>'STATE- GOA'!D233</f>
        <v>0</v>
      </c>
      <c r="E233" s="602">
        <f>'STATE- GOA'!E233</f>
        <v>0</v>
      </c>
      <c r="F233" s="594">
        <f>'STATE- GOA'!F233</f>
        <v>0</v>
      </c>
      <c r="G233" s="603">
        <f>'STATE- GOA'!G233</f>
        <v>0</v>
      </c>
      <c r="H233" s="603">
        <f>'STATE- GOA'!H233</f>
        <v>0</v>
      </c>
      <c r="I233" s="602">
        <f>'STATE- GOA'!I233</f>
        <v>0</v>
      </c>
      <c r="J233" s="594">
        <f>'STATE- GOA'!J233</f>
        <v>0</v>
      </c>
      <c r="K233" s="602">
        <f>'STATE- GOA'!K233</f>
        <v>0</v>
      </c>
      <c r="L233" s="594">
        <f>'STATE- GOA'!L233</f>
        <v>0</v>
      </c>
      <c r="M233" s="631">
        <f>'STATE- GOA'!O233</f>
        <v>0</v>
      </c>
      <c r="N233" s="602">
        <f>'STATE- GOA'!P233</f>
        <v>0</v>
      </c>
      <c r="O233" s="594">
        <f>'STATE- GOA'!Q233</f>
        <v>0</v>
      </c>
      <c r="P233" s="602">
        <f>'STATE- GOA'!R233</f>
        <v>0</v>
      </c>
      <c r="Q233" s="594">
        <f>'STATE- GOA'!S233</f>
        <v>0</v>
      </c>
      <c r="R233" s="602">
        <f>'STATE- GOA'!T233</f>
        <v>0</v>
      </c>
      <c r="S233" s="594">
        <f>'STATE- GOA'!U233</f>
        <v>0</v>
      </c>
      <c r="T233" s="602">
        <f>'STATE- GOA'!X233</f>
        <v>0</v>
      </c>
      <c r="U233" s="602">
        <f>'STATE- GOA'!Y233</f>
        <v>0</v>
      </c>
      <c r="V233" s="594">
        <f>'STATE- GOA'!Z233</f>
        <v>0</v>
      </c>
      <c r="W233" s="602">
        <f>'STATE- GOA'!AA233</f>
        <v>0</v>
      </c>
      <c r="X233" s="594">
        <f>'STATE- GOA'!AB233</f>
        <v>0</v>
      </c>
      <c r="Y233" s="624"/>
      <c r="Z233" s="619">
        <f>SUM('North District :South Disrict'!AB233)</f>
        <v>0</v>
      </c>
      <c r="AA233" s="619">
        <f t="shared" si="13"/>
        <v>0</v>
      </c>
    </row>
    <row r="234" spans="1:27" ht="18">
      <c r="A234" s="594">
        <v>10.050000000000001</v>
      </c>
      <c r="B234" s="622" t="s">
        <v>311</v>
      </c>
      <c r="C234" s="602">
        <f>'STATE- GOA'!C234</f>
        <v>0</v>
      </c>
      <c r="D234" s="594">
        <f>'STATE- GOA'!D234</f>
        <v>0</v>
      </c>
      <c r="E234" s="602">
        <f>'STATE- GOA'!E234</f>
        <v>0</v>
      </c>
      <c r="F234" s="594">
        <f>'STATE- GOA'!F234</f>
        <v>0</v>
      </c>
      <c r="G234" s="603">
        <f>'STATE- GOA'!G234</f>
        <v>0</v>
      </c>
      <c r="H234" s="603">
        <f>'STATE- GOA'!H234</f>
        <v>0</v>
      </c>
      <c r="I234" s="602">
        <f>'STATE- GOA'!I234</f>
        <v>0</v>
      </c>
      <c r="J234" s="594">
        <f>'STATE- GOA'!J234</f>
        <v>0</v>
      </c>
      <c r="K234" s="602">
        <f>'STATE- GOA'!K234</f>
        <v>0</v>
      </c>
      <c r="L234" s="594">
        <f>'STATE- GOA'!L234</f>
        <v>0</v>
      </c>
      <c r="M234" s="631">
        <f>'STATE- GOA'!O234</f>
        <v>0</v>
      </c>
      <c r="N234" s="602">
        <f>'STATE- GOA'!P234</f>
        <v>0</v>
      </c>
      <c r="O234" s="594">
        <f>'STATE- GOA'!Q234</f>
        <v>0</v>
      </c>
      <c r="P234" s="602">
        <f>'STATE- GOA'!R234</f>
        <v>0</v>
      </c>
      <c r="Q234" s="594">
        <f>'STATE- GOA'!S234</f>
        <v>0</v>
      </c>
      <c r="R234" s="602">
        <f>'STATE- GOA'!T234</f>
        <v>0</v>
      </c>
      <c r="S234" s="594">
        <f>'STATE- GOA'!U234</f>
        <v>0</v>
      </c>
      <c r="T234" s="602">
        <f>'STATE- GOA'!X234</f>
        <v>0</v>
      </c>
      <c r="U234" s="602">
        <f>'STATE- GOA'!Y234</f>
        <v>0</v>
      </c>
      <c r="V234" s="594">
        <f>'STATE- GOA'!Z234</f>
        <v>0</v>
      </c>
      <c r="W234" s="602">
        <f>'STATE- GOA'!AA234</f>
        <v>0</v>
      </c>
      <c r="X234" s="594">
        <f>'STATE- GOA'!AB234</f>
        <v>0</v>
      </c>
      <c r="Y234" s="624"/>
      <c r="Z234" s="619">
        <f>SUM('North District :South Disrict'!AB234)</f>
        <v>0</v>
      </c>
      <c r="AA234" s="619">
        <f t="shared" si="13"/>
        <v>0</v>
      </c>
    </row>
    <row r="235" spans="1:27">
      <c r="A235" s="594"/>
      <c r="B235" s="624" t="s">
        <v>54</v>
      </c>
      <c r="C235" s="602">
        <f>'STATE- GOA'!C235</f>
        <v>0</v>
      </c>
      <c r="D235" s="594">
        <f>'STATE- GOA'!D235</f>
        <v>0</v>
      </c>
      <c r="E235" s="602">
        <f>'STATE- GOA'!E235</f>
        <v>0</v>
      </c>
      <c r="F235" s="594">
        <f>'STATE- GOA'!F235</f>
        <v>0</v>
      </c>
      <c r="G235" s="603">
        <f>'STATE- GOA'!G235</f>
        <v>0</v>
      </c>
      <c r="H235" s="603">
        <f>'STATE- GOA'!H235</f>
        <v>0</v>
      </c>
      <c r="I235" s="602">
        <f>'STATE- GOA'!I235</f>
        <v>0</v>
      </c>
      <c r="J235" s="594">
        <f>'STATE- GOA'!J235</f>
        <v>0</v>
      </c>
      <c r="K235" s="602">
        <f>'STATE- GOA'!K235</f>
        <v>0</v>
      </c>
      <c r="L235" s="594">
        <f>'STATE- GOA'!L235</f>
        <v>0</v>
      </c>
      <c r="M235" s="631">
        <f>'STATE- GOA'!O235</f>
        <v>0</v>
      </c>
      <c r="N235" s="602">
        <f>'STATE- GOA'!P235</f>
        <v>0</v>
      </c>
      <c r="O235" s="594">
        <f>'STATE- GOA'!Q235</f>
        <v>0</v>
      </c>
      <c r="P235" s="602">
        <f>'STATE- GOA'!R235</f>
        <v>0</v>
      </c>
      <c r="Q235" s="594">
        <f>'STATE- GOA'!S235</f>
        <v>0</v>
      </c>
      <c r="R235" s="602">
        <f>'STATE- GOA'!T235</f>
        <v>0</v>
      </c>
      <c r="S235" s="594">
        <f>'STATE- GOA'!U235</f>
        <v>0</v>
      </c>
      <c r="T235" s="602">
        <f>'STATE- GOA'!X235</f>
        <v>0</v>
      </c>
      <c r="U235" s="602">
        <f>'STATE- GOA'!Y235</f>
        <v>0</v>
      </c>
      <c r="V235" s="594">
        <f>'STATE- GOA'!Z235</f>
        <v>0</v>
      </c>
      <c r="W235" s="602">
        <f>'STATE- GOA'!AA235</f>
        <v>0</v>
      </c>
      <c r="X235" s="594">
        <f>'STATE- GOA'!AB235</f>
        <v>0</v>
      </c>
      <c r="Y235" s="624"/>
      <c r="Z235" s="619">
        <f>SUM('North District :South Disrict'!AB235)</f>
        <v>0</v>
      </c>
      <c r="AA235" s="619">
        <f t="shared" si="13"/>
        <v>0</v>
      </c>
    </row>
    <row r="236" spans="1:27">
      <c r="A236" s="594"/>
      <c r="B236" s="624" t="s">
        <v>55</v>
      </c>
      <c r="C236" s="602">
        <f>'STATE- GOA'!C236</f>
        <v>0</v>
      </c>
      <c r="D236" s="594">
        <f>'STATE- GOA'!D236</f>
        <v>0</v>
      </c>
      <c r="E236" s="602">
        <f>'STATE- GOA'!E236</f>
        <v>0</v>
      </c>
      <c r="F236" s="594">
        <f>'STATE- GOA'!F236</f>
        <v>0</v>
      </c>
      <c r="G236" s="603">
        <f>'STATE- GOA'!G236</f>
        <v>0</v>
      </c>
      <c r="H236" s="603">
        <f>'STATE- GOA'!H236</f>
        <v>0</v>
      </c>
      <c r="I236" s="602">
        <f>'STATE- GOA'!I236</f>
        <v>0</v>
      </c>
      <c r="J236" s="594">
        <f>'STATE- GOA'!J236</f>
        <v>0</v>
      </c>
      <c r="K236" s="602">
        <f>'STATE- GOA'!K236</f>
        <v>0</v>
      </c>
      <c r="L236" s="594">
        <f>'STATE- GOA'!L236</f>
        <v>0</v>
      </c>
      <c r="M236" s="631">
        <f>'STATE- GOA'!O236</f>
        <v>0</v>
      </c>
      <c r="N236" s="602">
        <f>'STATE- GOA'!P236</f>
        <v>0</v>
      </c>
      <c r="O236" s="594">
        <f>'STATE- GOA'!Q236</f>
        <v>0</v>
      </c>
      <c r="P236" s="602">
        <f>'STATE- GOA'!R236</f>
        <v>0</v>
      </c>
      <c r="Q236" s="594">
        <f>'STATE- GOA'!S236</f>
        <v>0</v>
      </c>
      <c r="R236" s="602">
        <f>'STATE- GOA'!T236</f>
        <v>0</v>
      </c>
      <c r="S236" s="594">
        <f>'STATE- GOA'!U236</f>
        <v>0</v>
      </c>
      <c r="T236" s="602">
        <f>'STATE- GOA'!X236</f>
        <v>0</v>
      </c>
      <c r="U236" s="602">
        <f>'STATE- GOA'!Y236</f>
        <v>0</v>
      </c>
      <c r="V236" s="594">
        <f>'STATE- GOA'!Z236</f>
        <v>0</v>
      </c>
      <c r="W236" s="602">
        <f>'STATE- GOA'!AA236</f>
        <v>0</v>
      </c>
      <c r="X236" s="594">
        <f>'STATE- GOA'!AB236</f>
        <v>0</v>
      </c>
      <c r="Y236" s="624"/>
      <c r="Z236" s="619">
        <f>SUM('North District :South Disrict'!AB236)</f>
        <v>0</v>
      </c>
      <c r="AA236" s="619">
        <f t="shared" si="13"/>
        <v>0</v>
      </c>
    </row>
    <row r="237" spans="1:27">
      <c r="A237" s="594"/>
      <c r="B237" s="624" t="s">
        <v>56</v>
      </c>
      <c r="C237" s="602">
        <f>'STATE- GOA'!C237</f>
        <v>0</v>
      </c>
      <c r="D237" s="594">
        <f>'STATE- GOA'!D237</f>
        <v>0</v>
      </c>
      <c r="E237" s="602">
        <f>'STATE- GOA'!E237</f>
        <v>0</v>
      </c>
      <c r="F237" s="594">
        <f>'STATE- GOA'!F237</f>
        <v>0</v>
      </c>
      <c r="G237" s="603">
        <f>'STATE- GOA'!G237</f>
        <v>0</v>
      </c>
      <c r="H237" s="603">
        <f>'STATE- GOA'!H237</f>
        <v>0</v>
      </c>
      <c r="I237" s="602">
        <f>'STATE- GOA'!I237</f>
        <v>0</v>
      </c>
      <c r="J237" s="594">
        <f>'STATE- GOA'!J237</f>
        <v>0</v>
      </c>
      <c r="K237" s="602">
        <f>'STATE- GOA'!K237</f>
        <v>0</v>
      </c>
      <c r="L237" s="594">
        <f>'STATE- GOA'!L237</f>
        <v>0</v>
      </c>
      <c r="M237" s="631">
        <f>'STATE- GOA'!O237</f>
        <v>0</v>
      </c>
      <c r="N237" s="602">
        <f>'STATE- GOA'!P237</f>
        <v>0</v>
      </c>
      <c r="O237" s="594">
        <f>'STATE- GOA'!Q237</f>
        <v>0</v>
      </c>
      <c r="P237" s="602">
        <f>'STATE- GOA'!R237</f>
        <v>0</v>
      </c>
      <c r="Q237" s="594">
        <f>'STATE- GOA'!S237</f>
        <v>0</v>
      </c>
      <c r="R237" s="602">
        <f>'STATE- GOA'!T237</f>
        <v>0</v>
      </c>
      <c r="S237" s="594">
        <f>'STATE- GOA'!U237</f>
        <v>0</v>
      </c>
      <c r="T237" s="602">
        <f>'STATE- GOA'!X237</f>
        <v>0</v>
      </c>
      <c r="U237" s="602">
        <f>'STATE- GOA'!Y237</f>
        <v>0</v>
      </c>
      <c r="V237" s="594">
        <f>'STATE- GOA'!Z237</f>
        <v>0</v>
      </c>
      <c r="W237" s="602">
        <f>'STATE- GOA'!AA237</f>
        <v>0</v>
      </c>
      <c r="X237" s="594">
        <f>'STATE- GOA'!AB237</f>
        <v>0</v>
      </c>
      <c r="Y237" s="624"/>
      <c r="Z237" s="619">
        <f>SUM('North District :South Disrict'!AB237)</f>
        <v>0</v>
      </c>
      <c r="AA237" s="619">
        <f t="shared" si="13"/>
        <v>0</v>
      </c>
    </row>
    <row r="238" spans="1:27" ht="27">
      <c r="A238" s="594">
        <f>+A234+0.01</f>
        <v>10.06</v>
      </c>
      <c r="B238" s="623" t="s">
        <v>241</v>
      </c>
      <c r="C238" s="602">
        <f>'STATE- GOA'!C238</f>
        <v>0</v>
      </c>
      <c r="D238" s="594">
        <f>'STATE- GOA'!D238</f>
        <v>0</v>
      </c>
      <c r="E238" s="602">
        <f>'STATE- GOA'!E238</f>
        <v>0</v>
      </c>
      <c r="F238" s="594">
        <f>'STATE- GOA'!F238</f>
        <v>0</v>
      </c>
      <c r="G238" s="603">
        <f>'STATE- GOA'!G238</f>
        <v>0</v>
      </c>
      <c r="H238" s="603">
        <f>'STATE- GOA'!H238</f>
        <v>0</v>
      </c>
      <c r="I238" s="602">
        <f>'STATE- GOA'!I238</f>
        <v>0</v>
      </c>
      <c r="J238" s="594">
        <f>'STATE- GOA'!J238</f>
        <v>0</v>
      </c>
      <c r="K238" s="602">
        <f>'STATE- GOA'!K238</f>
        <v>0</v>
      </c>
      <c r="L238" s="594">
        <f>'STATE- GOA'!L238</f>
        <v>0</v>
      </c>
      <c r="M238" s="631">
        <f>'STATE- GOA'!O238</f>
        <v>0</v>
      </c>
      <c r="N238" s="602">
        <f>'STATE- GOA'!P238</f>
        <v>0</v>
      </c>
      <c r="O238" s="594">
        <f>'STATE- GOA'!Q238</f>
        <v>0</v>
      </c>
      <c r="P238" s="602">
        <f>'STATE- GOA'!R238</f>
        <v>0</v>
      </c>
      <c r="Q238" s="594">
        <f>'STATE- GOA'!S238</f>
        <v>0</v>
      </c>
      <c r="R238" s="602">
        <f>'STATE- GOA'!T238</f>
        <v>0</v>
      </c>
      <c r="S238" s="594">
        <f>'STATE- GOA'!U238</f>
        <v>0</v>
      </c>
      <c r="T238" s="602">
        <f>'STATE- GOA'!X238</f>
        <v>0</v>
      </c>
      <c r="U238" s="602">
        <f>'STATE- GOA'!Y238</f>
        <v>0</v>
      </c>
      <c r="V238" s="594">
        <f>'STATE- GOA'!Z238</f>
        <v>0</v>
      </c>
      <c r="W238" s="602">
        <f>'STATE- GOA'!AA238</f>
        <v>0</v>
      </c>
      <c r="X238" s="594">
        <f>'STATE- GOA'!AB238</f>
        <v>0</v>
      </c>
      <c r="Y238" s="623"/>
      <c r="Z238" s="619">
        <f>SUM('North District :South Disrict'!AB238)</f>
        <v>0</v>
      </c>
      <c r="AA238" s="619">
        <f t="shared" si="13"/>
        <v>0</v>
      </c>
    </row>
    <row r="239" spans="1:27" ht="18">
      <c r="A239" s="594">
        <f t="shared" ref="A239:A260" si="14">+A238+0.01</f>
        <v>10.07</v>
      </c>
      <c r="B239" s="623" t="s">
        <v>57</v>
      </c>
      <c r="C239" s="602">
        <f>'STATE- GOA'!C239</f>
        <v>0</v>
      </c>
      <c r="D239" s="594">
        <f>'STATE- GOA'!D239</f>
        <v>0</v>
      </c>
      <c r="E239" s="602">
        <f>'STATE- GOA'!E239</f>
        <v>0</v>
      </c>
      <c r="F239" s="594">
        <f>'STATE- GOA'!F239</f>
        <v>0</v>
      </c>
      <c r="G239" s="603">
        <f>'STATE- GOA'!G239</f>
        <v>0</v>
      </c>
      <c r="H239" s="603">
        <f>'STATE- GOA'!H239</f>
        <v>0</v>
      </c>
      <c r="I239" s="602">
        <f>'STATE- GOA'!I239</f>
        <v>0</v>
      </c>
      <c r="J239" s="594">
        <f>'STATE- GOA'!J239</f>
        <v>0</v>
      </c>
      <c r="K239" s="602">
        <f>'STATE- GOA'!K239</f>
        <v>0</v>
      </c>
      <c r="L239" s="594">
        <f>'STATE- GOA'!L239</f>
        <v>0</v>
      </c>
      <c r="M239" s="631">
        <f>'STATE- GOA'!O239</f>
        <v>0</v>
      </c>
      <c r="N239" s="602">
        <f>'STATE- GOA'!P239</f>
        <v>0</v>
      </c>
      <c r="O239" s="594">
        <f>'STATE- GOA'!Q239</f>
        <v>0</v>
      </c>
      <c r="P239" s="602">
        <f>'STATE- GOA'!R239</f>
        <v>0</v>
      </c>
      <c r="Q239" s="594">
        <f>'STATE- GOA'!S239</f>
        <v>0</v>
      </c>
      <c r="R239" s="602">
        <f>'STATE- GOA'!T239</f>
        <v>0</v>
      </c>
      <c r="S239" s="594">
        <f>'STATE- GOA'!U239</f>
        <v>0</v>
      </c>
      <c r="T239" s="602">
        <f>'STATE- GOA'!X239</f>
        <v>0</v>
      </c>
      <c r="U239" s="602">
        <f>'STATE- GOA'!Y239</f>
        <v>0</v>
      </c>
      <c r="V239" s="594">
        <f>'STATE- GOA'!Z239</f>
        <v>0</v>
      </c>
      <c r="W239" s="602">
        <f>'STATE- GOA'!AA239</f>
        <v>0</v>
      </c>
      <c r="X239" s="594">
        <f>'STATE- GOA'!AB239</f>
        <v>0</v>
      </c>
      <c r="Y239" s="623"/>
      <c r="Z239" s="619">
        <f>SUM('North District :South Disrict'!AB239)</f>
        <v>0</v>
      </c>
      <c r="AA239" s="619">
        <f t="shared" si="13"/>
        <v>0</v>
      </c>
    </row>
    <row r="240" spans="1:27">
      <c r="A240" s="594"/>
      <c r="B240" s="623" t="s">
        <v>58</v>
      </c>
      <c r="C240" s="602">
        <f>'STATE- GOA'!C240</f>
        <v>0</v>
      </c>
      <c r="D240" s="594">
        <f>'STATE- GOA'!D240</f>
        <v>0</v>
      </c>
      <c r="E240" s="602">
        <f>'STATE- GOA'!E240</f>
        <v>0</v>
      </c>
      <c r="F240" s="594">
        <f>'STATE- GOA'!F240</f>
        <v>0</v>
      </c>
      <c r="G240" s="603">
        <f>'STATE- GOA'!G240</f>
        <v>0</v>
      </c>
      <c r="H240" s="603">
        <f>'STATE- GOA'!H240</f>
        <v>0</v>
      </c>
      <c r="I240" s="602">
        <f>'STATE- GOA'!I240</f>
        <v>0</v>
      </c>
      <c r="J240" s="594">
        <f>'STATE- GOA'!J240</f>
        <v>0</v>
      </c>
      <c r="K240" s="602">
        <f>'STATE- GOA'!K240</f>
        <v>0</v>
      </c>
      <c r="L240" s="594">
        <f>'STATE- GOA'!L240</f>
        <v>0</v>
      </c>
      <c r="M240" s="631">
        <f>'STATE- GOA'!O240</f>
        <v>0</v>
      </c>
      <c r="N240" s="602">
        <f>'STATE- GOA'!P240</f>
        <v>0</v>
      </c>
      <c r="O240" s="594">
        <f>'STATE- GOA'!Q240</f>
        <v>0</v>
      </c>
      <c r="P240" s="602">
        <f>'STATE- GOA'!R240</f>
        <v>0</v>
      </c>
      <c r="Q240" s="594">
        <f>'STATE- GOA'!S240</f>
        <v>0</v>
      </c>
      <c r="R240" s="602">
        <f>'STATE- GOA'!T240</f>
        <v>0</v>
      </c>
      <c r="S240" s="594">
        <f>'STATE- GOA'!U240</f>
        <v>0</v>
      </c>
      <c r="T240" s="602">
        <f>'STATE- GOA'!X240</f>
        <v>0</v>
      </c>
      <c r="U240" s="602">
        <f>'STATE- GOA'!Y240</f>
        <v>0</v>
      </c>
      <c r="V240" s="594">
        <f>'STATE- GOA'!Z240</f>
        <v>0</v>
      </c>
      <c r="W240" s="602">
        <f>'STATE- GOA'!AA240</f>
        <v>0</v>
      </c>
      <c r="X240" s="594">
        <f>'STATE- GOA'!AB240</f>
        <v>0</v>
      </c>
      <c r="Y240" s="623"/>
      <c r="Z240" s="619">
        <f>SUM('North District :South Disrict'!AB240)</f>
        <v>0</v>
      </c>
      <c r="AA240" s="619">
        <f t="shared" si="13"/>
        <v>0</v>
      </c>
    </row>
    <row r="241" spans="1:27">
      <c r="A241" s="594"/>
      <c r="B241" s="623" t="s">
        <v>59</v>
      </c>
      <c r="C241" s="602">
        <f>'STATE- GOA'!C241</f>
        <v>0</v>
      </c>
      <c r="D241" s="594">
        <f>'STATE- GOA'!D241</f>
        <v>0</v>
      </c>
      <c r="E241" s="602">
        <f>'STATE- GOA'!E241</f>
        <v>0</v>
      </c>
      <c r="F241" s="594">
        <f>'STATE- GOA'!F241</f>
        <v>0</v>
      </c>
      <c r="G241" s="603">
        <f>'STATE- GOA'!G241</f>
        <v>0</v>
      </c>
      <c r="H241" s="603">
        <f>'STATE- GOA'!H241</f>
        <v>0</v>
      </c>
      <c r="I241" s="602">
        <f>'STATE- GOA'!I241</f>
        <v>0</v>
      </c>
      <c r="J241" s="594">
        <f>'STATE- GOA'!J241</f>
        <v>0</v>
      </c>
      <c r="K241" s="602">
        <f>'STATE- GOA'!K241</f>
        <v>0</v>
      </c>
      <c r="L241" s="594">
        <f>'STATE- GOA'!L241</f>
        <v>0</v>
      </c>
      <c r="M241" s="631">
        <f>'STATE- GOA'!O241</f>
        <v>0</v>
      </c>
      <c r="N241" s="602">
        <f>'STATE- GOA'!P241</f>
        <v>0</v>
      </c>
      <c r="O241" s="594">
        <f>'STATE- GOA'!Q241</f>
        <v>0</v>
      </c>
      <c r="P241" s="602">
        <f>'STATE- GOA'!R241</f>
        <v>0</v>
      </c>
      <c r="Q241" s="594">
        <f>'STATE- GOA'!S241</f>
        <v>0</v>
      </c>
      <c r="R241" s="602">
        <f>'STATE- GOA'!T241</f>
        <v>0</v>
      </c>
      <c r="S241" s="594">
        <f>'STATE- GOA'!U241</f>
        <v>0</v>
      </c>
      <c r="T241" s="602">
        <f>'STATE- GOA'!X241</f>
        <v>0</v>
      </c>
      <c r="U241" s="602">
        <f>'STATE- GOA'!Y241</f>
        <v>0</v>
      </c>
      <c r="V241" s="594">
        <f>'STATE- GOA'!Z241</f>
        <v>0</v>
      </c>
      <c r="W241" s="602">
        <f>'STATE- GOA'!AA241</f>
        <v>0</v>
      </c>
      <c r="X241" s="594">
        <f>'STATE- GOA'!AB241</f>
        <v>0</v>
      </c>
      <c r="Y241" s="623"/>
      <c r="Z241" s="619">
        <f>SUM('North District :South Disrict'!AB241)</f>
        <v>0</v>
      </c>
      <c r="AA241" s="619">
        <f t="shared" si="13"/>
        <v>0</v>
      </c>
    </row>
    <row r="242" spans="1:27">
      <c r="A242" s="594"/>
      <c r="B242" s="623" t="s">
        <v>60</v>
      </c>
      <c r="C242" s="602">
        <f>'STATE- GOA'!C242</f>
        <v>0</v>
      </c>
      <c r="D242" s="594">
        <f>'STATE- GOA'!D242</f>
        <v>0</v>
      </c>
      <c r="E242" s="602">
        <f>'STATE- GOA'!E242</f>
        <v>0</v>
      </c>
      <c r="F242" s="594">
        <f>'STATE- GOA'!F242</f>
        <v>0</v>
      </c>
      <c r="G242" s="603">
        <f>'STATE- GOA'!G242</f>
        <v>0</v>
      </c>
      <c r="H242" s="603">
        <f>'STATE- GOA'!H242</f>
        <v>0</v>
      </c>
      <c r="I242" s="602">
        <f>'STATE- GOA'!I242</f>
        <v>0</v>
      </c>
      <c r="J242" s="594">
        <f>'STATE- GOA'!J242</f>
        <v>0</v>
      </c>
      <c r="K242" s="602">
        <f>'STATE- GOA'!K242</f>
        <v>0</v>
      </c>
      <c r="L242" s="594">
        <f>'STATE- GOA'!L242</f>
        <v>0</v>
      </c>
      <c r="M242" s="631">
        <f>'STATE- GOA'!O242</f>
        <v>0</v>
      </c>
      <c r="N242" s="602">
        <f>'STATE- GOA'!P242</f>
        <v>0</v>
      </c>
      <c r="O242" s="594">
        <f>'STATE- GOA'!Q242</f>
        <v>0</v>
      </c>
      <c r="P242" s="602">
        <f>'STATE- GOA'!R242</f>
        <v>0</v>
      </c>
      <c r="Q242" s="594">
        <f>'STATE- GOA'!S242</f>
        <v>0</v>
      </c>
      <c r="R242" s="602">
        <f>'STATE- GOA'!T242</f>
        <v>0</v>
      </c>
      <c r="S242" s="594">
        <f>'STATE- GOA'!U242</f>
        <v>0</v>
      </c>
      <c r="T242" s="602">
        <f>'STATE- GOA'!X242</f>
        <v>0</v>
      </c>
      <c r="U242" s="602">
        <f>'STATE- GOA'!Y242</f>
        <v>0</v>
      </c>
      <c r="V242" s="594">
        <f>'STATE- GOA'!Z242</f>
        <v>0</v>
      </c>
      <c r="W242" s="602">
        <f>'STATE- GOA'!AA242</f>
        <v>0</v>
      </c>
      <c r="X242" s="594">
        <f>'STATE- GOA'!AB242</f>
        <v>0</v>
      </c>
      <c r="Y242" s="623"/>
      <c r="Z242" s="619">
        <f>SUM('North District :South Disrict'!AB242)</f>
        <v>0</v>
      </c>
      <c r="AA242" s="619">
        <f t="shared" si="13"/>
        <v>0</v>
      </c>
    </row>
    <row r="243" spans="1:27">
      <c r="A243" s="594"/>
      <c r="B243" s="599" t="s">
        <v>16</v>
      </c>
      <c r="C243" s="602">
        <f>'STATE- GOA'!C243</f>
        <v>0</v>
      </c>
      <c r="D243" s="594">
        <f>'STATE- GOA'!D243</f>
        <v>0</v>
      </c>
      <c r="E243" s="602">
        <f>'STATE- GOA'!E243</f>
        <v>0</v>
      </c>
      <c r="F243" s="594">
        <f>'STATE- GOA'!F243</f>
        <v>0</v>
      </c>
      <c r="G243" s="603">
        <f>'STATE- GOA'!G243</f>
        <v>0</v>
      </c>
      <c r="H243" s="603">
        <f>'STATE- GOA'!H243</f>
        <v>0</v>
      </c>
      <c r="I243" s="602">
        <f>'STATE- GOA'!I243</f>
        <v>0</v>
      </c>
      <c r="J243" s="594">
        <f>'STATE- GOA'!J243</f>
        <v>0</v>
      </c>
      <c r="K243" s="602">
        <f>'STATE- GOA'!K243</f>
        <v>0</v>
      </c>
      <c r="L243" s="594">
        <f>'STATE- GOA'!L243</f>
        <v>0</v>
      </c>
      <c r="M243" s="631">
        <f>'STATE- GOA'!O243</f>
        <v>0</v>
      </c>
      <c r="N243" s="602">
        <f>'STATE- GOA'!P243</f>
        <v>0</v>
      </c>
      <c r="O243" s="594">
        <f>'STATE- GOA'!Q243</f>
        <v>0</v>
      </c>
      <c r="P243" s="602">
        <f>'STATE- GOA'!R243</f>
        <v>0</v>
      </c>
      <c r="Q243" s="594">
        <f>'STATE- GOA'!S243</f>
        <v>0</v>
      </c>
      <c r="R243" s="602">
        <f>'STATE- GOA'!T243</f>
        <v>0</v>
      </c>
      <c r="S243" s="594">
        <f>'STATE- GOA'!U243</f>
        <v>0</v>
      </c>
      <c r="T243" s="602">
        <f>'STATE- GOA'!X243</f>
        <v>0</v>
      </c>
      <c r="U243" s="602">
        <f>'STATE- GOA'!Y243</f>
        <v>0</v>
      </c>
      <c r="V243" s="594">
        <f>'STATE- GOA'!Z243</f>
        <v>0</v>
      </c>
      <c r="W243" s="602">
        <f>'STATE- GOA'!AA243</f>
        <v>0</v>
      </c>
      <c r="X243" s="594">
        <f>'STATE- GOA'!AB243</f>
        <v>0</v>
      </c>
      <c r="Y243" s="599"/>
      <c r="Z243" s="619">
        <f>SUM('North District :South Disrict'!AB243)</f>
        <v>0</v>
      </c>
      <c r="AA243" s="619">
        <f t="shared" si="13"/>
        <v>0</v>
      </c>
    </row>
    <row r="244" spans="1:27">
      <c r="A244" s="594"/>
      <c r="B244" s="599" t="s">
        <v>38</v>
      </c>
      <c r="C244" s="602">
        <f>'STATE- GOA'!C244</f>
        <v>0</v>
      </c>
      <c r="D244" s="594">
        <f>'STATE- GOA'!D244</f>
        <v>0</v>
      </c>
      <c r="E244" s="602">
        <f>'STATE- GOA'!E244</f>
        <v>0</v>
      </c>
      <c r="F244" s="594">
        <f>'STATE- GOA'!F244</f>
        <v>0</v>
      </c>
      <c r="G244" s="603">
        <f>'STATE- GOA'!G244</f>
        <v>0</v>
      </c>
      <c r="H244" s="603">
        <f>'STATE- GOA'!H244</f>
        <v>0</v>
      </c>
      <c r="I244" s="602">
        <f>'STATE- GOA'!I244</f>
        <v>0</v>
      </c>
      <c r="J244" s="594">
        <f>'STATE- GOA'!J244</f>
        <v>0</v>
      </c>
      <c r="K244" s="602">
        <f>'STATE- GOA'!K244</f>
        <v>0</v>
      </c>
      <c r="L244" s="594">
        <f>'STATE- GOA'!L244</f>
        <v>0</v>
      </c>
      <c r="M244" s="631">
        <f>'STATE- GOA'!O244</f>
        <v>0</v>
      </c>
      <c r="N244" s="602">
        <f>'STATE- GOA'!P244</f>
        <v>0</v>
      </c>
      <c r="O244" s="594">
        <f>'STATE- GOA'!Q244</f>
        <v>0</v>
      </c>
      <c r="P244" s="602">
        <f>'STATE- GOA'!R244</f>
        <v>0</v>
      </c>
      <c r="Q244" s="594">
        <f>'STATE- GOA'!S244</f>
        <v>0</v>
      </c>
      <c r="R244" s="602">
        <f>'STATE- GOA'!T244</f>
        <v>0</v>
      </c>
      <c r="S244" s="594">
        <f>'STATE- GOA'!U244</f>
        <v>0</v>
      </c>
      <c r="T244" s="602">
        <f>'STATE- GOA'!X244</f>
        <v>0</v>
      </c>
      <c r="U244" s="602">
        <f>'STATE- GOA'!Y244</f>
        <v>0</v>
      </c>
      <c r="V244" s="594">
        <f>'STATE- GOA'!Z244</f>
        <v>0</v>
      </c>
      <c r="W244" s="602">
        <f>'STATE- GOA'!AA244</f>
        <v>0</v>
      </c>
      <c r="X244" s="594">
        <f>'STATE- GOA'!AB244</f>
        <v>0</v>
      </c>
      <c r="Y244" s="599"/>
      <c r="Z244" s="619">
        <f>SUM('North District :South Disrict'!AB244)</f>
        <v>0</v>
      </c>
      <c r="AA244" s="619">
        <f t="shared" si="13"/>
        <v>0</v>
      </c>
    </row>
    <row r="245" spans="1:27" ht="18">
      <c r="A245" s="594"/>
      <c r="B245" s="595" t="s">
        <v>257</v>
      </c>
      <c r="C245" s="602">
        <f>'STATE- GOA'!C245</f>
        <v>0</v>
      </c>
      <c r="D245" s="594">
        <f>'STATE- GOA'!D245</f>
        <v>0</v>
      </c>
      <c r="E245" s="602">
        <f>'STATE- GOA'!E245</f>
        <v>0</v>
      </c>
      <c r="F245" s="594">
        <f>'STATE- GOA'!F245</f>
        <v>0</v>
      </c>
      <c r="G245" s="603">
        <f>'STATE- GOA'!G245</f>
        <v>0</v>
      </c>
      <c r="H245" s="603">
        <f>'STATE- GOA'!H245</f>
        <v>0</v>
      </c>
      <c r="I245" s="602">
        <f>'STATE- GOA'!I245</f>
        <v>0</v>
      </c>
      <c r="J245" s="594">
        <f>'STATE- GOA'!J245</f>
        <v>0</v>
      </c>
      <c r="K245" s="602">
        <f>'STATE- GOA'!K245</f>
        <v>0</v>
      </c>
      <c r="L245" s="594">
        <f>'STATE- GOA'!L245</f>
        <v>0</v>
      </c>
      <c r="M245" s="631">
        <f>'STATE- GOA'!O245</f>
        <v>0</v>
      </c>
      <c r="N245" s="602">
        <f>'STATE- GOA'!P245</f>
        <v>0</v>
      </c>
      <c r="O245" s="594">
        <f>'STATE- GOA'!Q245</f>
        <v>0</v>
      </c>
      <c r="P245" s="602">
        <f>'STATE- GOA'!R245</f>
        <v>0</v>
      </c>
      <c r="Q245" s="594">
        <f>'STATE- GOA'!S245</f>
        <v>0</v>
      </c>
      <c r="R245" s="602">
        <f>'STATE- GOA'!T245</f>
        <v>0</v>
      </c>
      <c r="S245" s="594">
        <f>'STATE- GOA'!U245</f>
        <v>0</v>
      </c>
      <c r="T245" s="602">
        <f>'STATE- GOA'!X245</f>
        <v>0</v>
      </c>
      <c r="U245" s="602">
        <f>'STATE- GOA'!Y245</f>
        <v>0</v>
      </c>
      <c r="V245" s="594">
        <f>'STATE- GOA'!Z245</f>
        <v>0</v>
      </c>
      <c r="W245" s="602">
        <f>'STATE- GOA'!AA245</f>
        <v>0</v>
      </c>
      <c r="X245" s="594">
        <f>'STATE- GOA'!AB245</f>
        <v>0</v>
      </c>
      <c r="Y245" s="595"/>
      <c r="Z245" s="619">
        <f>SUM('North District :South Disrict'!AB245)</f>
        <v>0</v>
      </c>
      <c r="AA245" s="619">
        <f t="shared" si="13"/>
        <v>0</v>
      </c>
    </row>
    <row r="246" spans="1:27">
      <c r="A246" s="594"/>
      <c r="B246" s="595" t="s">
        <v>269</v>
      </c>
      <c r="C246" s="602">
        <f>'STATE- GOA'!C246</f>
        <v>0</v>
      </c>
      <c r="D246" s="594">
        <f>'STATE- GOA'!D246</f>
        <v>0</v>
      </c>
      <c r="E246" s="602">
        <f>'STATE- GOA'!E246</f>
        <v>0</v>
      </c>
      <c r="F246" s="594">
        <f>'STATE- GOA'!F246</f>
        <v>0</v>
      </c>
      <c r="G246" s="603">
        <f>'STATE- GOA'!G246</f>
        <v>0</v>
      </c>
      <c r="H246" s="603">
        <f>'STATE- GOA'!H246</f>
        <v>0</v>
      </c>
      <c r="I246" s="602">
        <f>'STATE- GOA'!I246</f>
        <v>0</v>
      </c>
      <c r="J246" s="594">
        <f>'STATE- GOA'!J246</f>
        <v>0</v>
      </c>
      <c r="K246" s="602">
        <f>'STATE- GOA'!K246</f>
        <v>0</v>
      </c>
      <c r="L246" s="594">
        <f>'STATE- GOA'!L246</f>
        <v>0</v>
      </c>
      <c r="M246" s="631">
        <f>'STATE- GOA'!O246</f>
        <v>0</v>
      </c>
      <c r="N246" s="602">
        <f>'STATE- GOA'!P246</f>
        <v>0</v>
      </c>
      <c r="O246" s="594">
        <f>'STATE- GOA'!Q246</f>
        <v>0</v>
      </c>
      <c r="P246" s="602">
        <f>'STATE- GOA'!R246</f>
        <v>0</v>
      </c>
      <c r="Q246" s="594">
        <f>'STATE- GOA'!S246</f>
        <v>0</v>
      </c>
      <c r="R246" s="602">
        <f>'STATE- GOA'!T246</f>
        <v>0</v>
      </c>
      <c r="S246" s="594">
        <f>'STATE- GOA'!U246</f>
        <v>0</v>
      </c>
      <c r="T246" s="602">
        <f>'STATE- GOA'!X246</f>
        <v>0</v>
      </c>
      <c r="U246" s="602">
        <f>'STATE- GOA'!Y246</f>
        <v>0</v>
      </c>
      <c r="V246" s="594">
        <f>'STATE- GOA'!Z246</f>
        <v>0</v>
      </c>
      <c r="W246" s="602">
        <f>'STATE- GOA'!AA246</f>
        <v>0</v>
      </c>
      <c r="X246" s="594">
        <f>'STATE- GOA'!AB246</f>
        <v>0</v>
      </c>
      <c r="Y246" s="595"/>
      <c r="Z246" s="619">
        <f>SUM('North District :South Disrict'!AB246)</f>
        <v>0</v>
      </c>
      <c r="AA246" s="619">
        <f t="shared" si="13"/>
        <v>0</v>
      </c>
    </row>
    <row r="247" spans="1:27" ht="18">
      <c r="A247" s="594">
        <f>+A239+0.01</f>
        <v>10.08</v>
      </c>
      <c r="B247" s="601" t="s">
        <v>312</v>
      </c>
      <c r="C247" s="602">
        <f>'STATE- GOA'!C247</f>
        <v>179</v>
      </c>
      <c r="D247" s="594">
        <f>'STATE- GOA'!D247</f>
        <v>1124.671</v>
      </c>
      <c r="E247" s="602">
        <f>'STATE- GOA'!E247</f>
        <v>179</v>
      </c>
      <c r="F247" s="594">
        <f>'STATE- GOA'!F247</f>
        <v>1124.68</v>
      </c>
      <c r="G247" s="603">
        <f>'STATE- GOA'!G247</f>
        <v>1</v>
      </c>
      <c r="H247" s="603">
        <f>'STATE- GOA'!H247</f>
        <v>1.00000800234024</v>
      </c>
      <c r="I247" s="602">
        <f>'STATE- GOA'!I247</f>
        <v>0</v>
      </c>
      <c r="J247" s="594">
        <f>'STATE- GOA'!J247</f>
        <v>-9.0000000000145519E-3</v>
      </c>
      <c r="K247" s="602">
        <f>'STATE- GOA'!K247</f>
        <v>0</v>
      </c>
      <c r="L247" s="594">
        <f>'STATE- GOA'!L247</f>
        <v>0</v>
      </c>
      <c r="M247" s="631">
        <f>'STATE- GOA'!O247</f>
        <v>7.2021600000000001</v>
      </c>
      <c r="N247" s="602">
        <f>'STATE- GOA'!P247</f>
        <v>179</v>
      </c>
      <c r="O247" s="594">
        <f>'STATE- GOA'!Q247</f>
        <v>1289.1866400000001</v>
      </c>
      <c r="P247" s="602">
        <f>'STATE- GOA'!R247</f>
        <v>179</v>
      </c>
      <c r="Q247" s="594">
        <f>'STATE- GOA'!S247</f>
        <v>1289.1866400000001</v>
      </c>
      <c r="R247" s="602">
        <f>'STATE- GOA'!T247</f>
        <v>0</v>
      </c>
      <c r="S247" s="594">
        <f>'STATE- GOA'!U247</f>
        <v>0</v>
      </c>
      <c r="T247" s="602">
        <f>'STATE- GOA'!X247</f>
        <v>7.2021600000000001</v>
      </c>
      <c r="U247" s="602">
        <f>'STATE- GOA'!Y247</f>
        <v>179</v>
      </c>
      <c r="V247" s="594">
        <f>'STATE- GOA'!Z247</f>
        <v>1289.1866400000001</v>
      </c>
      <c r="W247" s="602">
        <f>'STATE- GOA'!AA247</f>
        <v>179</v>
      </c>
      <c r="X247" s="594">
        <f>'STATE- GOA'!AB247</f>
        <v>1289.1866400000001</v>
      </c>
      <c r="Y247" s="601" t="s">
        <v>605</v>
      </c>
      <c r="Z247" s="619">
        <f>SUM('North District :South Disrict'!AB247)</f>
        <v>1289.1866399999999</v>
      </c>
      <c r="AA247" s="619">
        <f t="shared" si="13"/>
        <v>0</v>
      </c>
    </row>
    <row r="248" spans="1:27" ht="18">
      <c r="A248" s="594">
        <v>10.09</v>
      </c>
      <c r="B248" s="601" t="s">
        <v>313</v>
      </c>
      <c r="C248" s="602">
        <f>'STATE- GOA'!C248</f>
        <v>0</v>
      </c>
      <c r="D248" s="594">
        <f>'STATE- GOA'!D248</f>
        <v>0</v>
      </c>
      <c r="E248" s="602">
        <f>'STATE- GOA'!E248</f>
        <v>0</v>
      </c>
      <c r="F248" s="594">
        <f>'STATE- GOA'!F248</f>
        <v>0</v>
      </c>
      <c r="G248" s="603">
        <f>'STATE- GOA'!G248</f>
        <v>0</v>
      </c>
      <c r="H248" s="603">
        <f>'STATE- GOA'!H248</f>
        <v>0</v>
      </c>
      <c r="I248" s="602">
        <f>'STATE- GOA'!I248</f>
        <v>0</v>
      </c>
      <c r="J248" s="594">
        <f>'STATE- GOA'!J248</f>
        <v>0</v>
      </c>
      <c r="K248" s="602">
        <f>'STATE- GOA'!K248</f>
        <v>0</v>
      </c>
      <c r="L248" s="594">
        <f>'STATE- GOA'!L248</f>
        <v>0</v>
      </c>
      <c r="M248" s="631">
        <f>'STATE- GOA'!O248</f>
        <v>0</v>
      </c>
      <c r="N248" s="602">
        <f>'STATE- GOA'!P248</f>
        <v>0</v>
      </c>
      <c r="O248" s="594">
        <f>'STATE- GOA'!Q248</f>
        <v>0</v>
      </c>
      <c r="P248" s="602">
        <f>'STATE- GOA'!R248</f>
        <v>0</v>
      </c>
      <c r="Q248" s="594">
        <f>'STATE- GOA'!S248</f>
        <v>0</v>
      </c>
      <c r="R248" s="602">
        <f>'STATE- GOA'!T248</f>
        <v>0</v>
      </c>
      <c r="S248" s="594">
        <f>'STATE- GOA'!U248</f>
        <v>0</v>
      </c>
      <c r="T248" s="602">
        <f>'STATE- GOA'!X248</f>
        <v>0</v>
      </c>
      <c r="U248" s="602">
        <f>'STATE- GOA'!Y248</f>
        <v>0</v>
      </c>
      <c r="V248" s="594">
        <f>'STATE- GOA'!Z248</f>
        <v>0</v>
      </c>
      <c r="W248" s="602">
        <f>'STATE- GOA'!AA248</f>
        <v>0</v>
      </c>
      <c r="X248" s="594">
        <f>'STATE- GOA'!AB248</f>
        <v>0</v>
      </c>
      <c r="Y248" s="601"/>
      <c r="Z248" s="619">
        <f>SUM('North District :South Disrict'!AB248)</f>
        <v>0</v>
      </c>
      <c r="AA248" s="619">
        <f t="shared" si="13"/>
        <v>0</v>
      </c>
    </row>
    <row r="249" spans="1:27">
      <c r="A249" s="594">
        <v>10.1</v>
      </c>
      <c r="B249" s="622" t="s">
        <v>242</v>
      </c>
      <c r="C249" s="602">
        <f>'STATE- GOA'!C249</f>
        <v>0</v>
      </c>
      <c r="D249" s="594">
        <f>'STATE- GOA'!D249</f>
        <v>0</v>
      </c>
      <c r="E249" s="602">
        <f>'STATE- GOA'!E249</f>
        <v>0</v>
      </c>
      <c r="F249" s="594">
        <f>'STATE- GOA'!F249</f>
        <v>0</v>
      </c>
      <c r="G249" s="603">
        <f>'STATE- GOA'!G249</f>
        <v>0</v>
      </c>
      <c r="H249" s="603">
        <f>'STATE- GOA'!H249</f>
        <v>0</v>
      </c>
      <c r="I249" s="602">
        <f>'STATE- GOA'!I249</f>
        <v>0</v>
      </c>
      <c r="J249" s="594">
        <f>'STATE- GOA'!J249</f>
        <v>0</v>
      </c>
      <c r="K249" s="602">
        <f>'STATE- GOA'!K249</f>
        <v>0</v>
      </c>
      <c r="L249" s="594">
        <f>'STATE- GOA'!L249</f>
        <v>0</v>
      </c>
      <c r="M249" s="631">
        <f>'STATE- GOA'!O249</f>
        <v>0</v>
      </c>
      <c r="N249" s="602">
        <f>'STATE- GOA'!P249</f>
        <v>0</v>
      </c>
      <c r="O249" s="594">
        <f>'STATE- GOA'!Q249</f>
        <v>0</v>
      </c>
      <c r="P249" s="602">
        <f>'STATE- GOA'!R249</f>
        <v>0</v>
      </c>
      <c r="Q249" s="594">
        <f>'STATE- GOA'!S249</f>
        <v>0</v>
      </c>
      <c r="R249" s="602">
        <f>'STATE- GOA'!T249</f>
        <v>0</v>
      </c>
      <c r="S249" s="594">
        <f>'STATE- GOA'!U249</f>
        <v>0</v>
      </c>
      <c r="T249" s="602">
        <f>'STATE- GOA'!X249</f>
        <v>0</v>
      </c>
      <c r="U249" s="602">
        <f>'STATE- GOA'!Y249</f>
        <v>0</v>
      </c>
      <c r="V249" s="594">
        <f>'STATE- GOA'!Z249</f>
        <v>0</v>
      </c>
      <c r="W249" s="602">
        <f>'STATE- GOA'!AA249</f>
        <v>0</v>
      </c>
      <c r="X249" s="594">
        <f>'STATE- GOA'!AB249</f>
        <v>0</v>
      </c>
      <c r="Y249" s="622"/>
      <c r="Z249" s="619">
        <f>SUM('North District :South Disrict'!AB249)</f>
        <v>0</v>
      </c>
      <c r="AA249" s="619">
        <f t="shared" si="13"/>
        <v>0</v>
      </c>
    </row>
    <row r="250" spans="1:27">
      <c r="A250" s="594"/>
      <c r="B250" s="595" t="s">
        <v>240</v>
      </c>
      <c r="C250" s="602">
        <f>'STATE- GOA'!C250</f>
        <v>0</v>
      </c>
      <c r="D250" s="594">
        <f>'STATE- GOA'!D250</f>
        <v>0</v>
      </c>
      <c r="E250" s="602">
        <f>'STATE- GOA'!E250</f>
        <v>0</v>
      </c>
      <c r="F250" s="594">
        <f>'STATE- GOA'!F250</f>
        <v>0</v>
      </c>
      <c r="G250" s="603">
        <f>'STATE- GOA'!G250</f>
        <v>0</v>
      </c>
      <c r="H250" s="603">
        <f>'STATE- GOA'!H250</f>
        <v>0</v>
      </c>
      <c r="I250" s="602">
        <f>'STATE- GOA'!I250</f>
        <v>0</v>
      </c>
      <c r="J250" s="594">
        <f>'STATE- GOA'!J250</f>
        <v>0</v>
      </c>
      <c r="K250" s="602">
        <f>'STATE- GOA'!K250</f>
        <v>0</v>
      </c>
      <c r="L250" s="594">
        <f>'STATE- GOA'!L250</f>
        <v>0</v>
      </c>
      <c r="M250" s="631">
        <f>'STATE- GOA'!O250</f>
        <v>0</v>
      </c>
      <c r="N250" s="602">
        <f>'STATE- GOA'!P250</f>
        <v>0</v>
      </c>
      <c r="O250" s="594">
        <f>'STATE- GOA'!Q250</f>
        <v>0</v>
      </c>
      <c r="P250" s="602">
        <f>'STATE- GOA'!R250</f>
        <v>0</v>
      </c>
      <c r="Q250" s="594">
        <f>'STATE- GOA'!S250</f>
        <v>0</v>
      </c>
      <c r="R250" s="602">
        <f>'STATE- GOA'!T250</f>
        <v>0</v>
      </c>
      <c r="S250" s="594">
        <f>'STATE- GOA'!U250</f>
        <v>0</v>
      </c>
      <c r="T250" s="602">
        <f>'STATE- GOA'!X250</f>
        <v>0</v>
      </c>
      <c r="U250" s="602">
        <f>'STATE- GOA'!Y250</f>
        <v>0</v>
      </c>
      <c r="V250" s="594">
        <f>'STATE- GOA'!Z250</f>
        <v>0</v>
      </c>
      <c r="W250" s="602">
        <f>'STATE- GOA'!AA250</f>
        <v>0</v>
      </c>
      <c r="X250" s="594">
        <f>'STATE- GOA'!AB250</f>
        <v>0</v>
      </c>
      <c r="Y250" s="595"/>
      <c r="Z250" s="619">
        <f>SUM('North District :South Disrict'!AB250)</f>
        <v>0</v>
      </c>
      <c r="AA250" s="619">
        <f t="shared" si="13"/>
        <v>0</v>
      </c>
    </row>
    <row r="251" spans="1:27" ht="18">
      <c r="A251" s="594">
        <f>+A249+0.01</f>
        <v>10.11</v>
      </c>
      <c r="B251" s="622" t="s">
        <v>307</v>
      </c>
      <c r="C251" s="602">
        <f>'STATE- GOA'!C251</f>
        <v>0</v>
      </c>
      <c r="D251" s="594">
        <f>'STATE- GOA'!D251</f>
        <v>0</v>
      </c>
      <c r="E251" s="602">
        <f>'STATE- GOA'!E251</f>
        <v>0</v>
      </c>
      <c r="F251" s="594">
        <f>'STATE- GOA'!F251</f>
        <v>0</v>
      </c>
      <c r="G251" s="603">
        <f>'STATE- GOA'!G251</f>
        <v>0</v>
      </c>
      <c r="H251" s="603">
        <f>'STATE- GOA'!H251</f>
        <v>0</v>
      </c>
      <c r="I251" s="602">
        <f>'STATE- GOA'!I251</f>
        <v>0</v>
      </c>
      <c r="J251" s="594">
        <f>'STATE- GOA'!J251</f>
        <v>0</v>
      </c>
      <c r="K251" s="602">
        <f>'STATE- GOA'!K251</f>
        <v>0</v>
      </c>
      <c r="L251" s="594">
        <f>'STATE- GOA'!L251</f>
        <v>0</v>
      </c>
      <c r="M251" s="631">
        <f>'STATE- GOA'!O251</f>
        <v>0</v>
      </c>
      <c r="N251" s="602">
        <f>'STATE- GOA'!P251</f>
        <v>0</v>
      </c>
      <c r="O251" s="594">
        <f>'STATE- GOA'!Q251</f>
        <v>0</v>
      </c>
      <c r="P251" s="602">
        <f>'STATE- GOA'!R251</f>
        <v>0</v>
      </c>
      <c r="Q251" s="594">
        <f>'STATE- GOA'!S251</f>
        <v>0</v>
      </c>
      <c r="R251" s="602">
        <f>'STATE- GOA'!T251</f>
        <v>0</v>
      </c>
      <c r="S251" s="594">
        <f>'STATE- GOA'!U251</f>
        <v>0</v>
      </c>
      <c r="T251" s="602">
        <f>'STATE- GOA'!X251</f>
        <v>0</v>
      </c>
      <c r="U251" s="602">
        <f>'STATE- GOA'!Y251</f>
        <v>0</v>
      </c>
      <c r="V251" s="594">
        <f>'STATE- GOA'!Z251</f>
        <v>0</v>
      </c>
      <c r="W251" s="602">
        <f>'STATE- GOA'!AA251</f>
        <v>0</v>
      </c>
      <c r="X251" s="594">
        <f>'STATE- GOA'!AB251</f>
        <v>0</v>
      </c>
      <c r="Y251" s="622"/>
      <c r="Z251" s="619">
        <f>SUM('North District :South Disrict'!AB251)</f>
        <v>0</v>
      </c>
      <c r="AA251" s="619">
        <f t="shared" si="13"/>
        <v>0</v>
      </c>
    </row>
    <row r="252" spans="1:27">
      <c r="A252" s="594"/>
      <c r="B252" s="624" t="s">
        <v>54</v>
      </c>
      <c r="C252" s="602">
        <f>'STATE- GOA'!C252</f>
        <v>0</v>
      </c>
      <c r="D252" s="594">
        <f>'STATE- GOA'!D252</f>
        <v>0</v>
      </c>
      <c r="E252" s="602">
        <f>'STATE- GOA'!E252</f>
        <v>0</v>
      </c>
      <c r="F252" s="594">
        <f>'STATE- GOA'!F252</f>
        <v>0</v>
      </c>
      <c r="G252" s="603">
        <f>'STATE- GOA'!G252</f>
        <v>0</v>
      </c>
      <c r="H252" s="603">
        <f>'STATE- GOA'!H252</f>
        <v>0</v>
      </c>
      <c r="I252" s="602">
        <f>'STATE- GOA'!I252</f>
        <v>0</v>
      </c>
      <c r="J252" s="594">
        <f>'STATE- GOA'!J252</f>
        <v>0</v>
      </c>
      <c r="K252" s="602">
        <f>'STATE- GOA'!K252</f>
        <v>0</v>
      </c>
      <c r="L252" s="594">
        <f>'STATE- GOA'!L252</f>
        <v>0</v>
      </c>
      <c r="M252" s="631">
        <f>'STATE- GOA'!O252</f>
        <v>0</v>
      </c>
      <c r="N252" s="602">
        <f>'STATE- GOA'!P252</f>
        <v>0</v>
      </c>
      <c r="O252" s="594">
        <f>'STATE- GOA'!Q252</f>
        <v>0</v>
      </c>
      <c r="P252" s="602">
        <f>'STATE- GOA'!R252</f>
        <v>0</v>
      </c>
      <c r="Q252" s="594">
        <f>'STATE- GOA'!S252</f>
        <v>0</v>
      </c>
      <c r="R252" s="602">
        <f>'STATE- GOA'!T252</f>
        <v>0</v>
      </c>
      <c r="S252" s="594">
        <f>'STATE- GOA'!U252</f>
        <v>0</v>
      </c>
      <c r="T252" s="602">
        <f>'STATE- GOA'!X252</f>
        <v>0</v>
      </c>
      <c r="U252" s="602">
        <f>'STATE- GOA'!Y252</f>
        <v>0</v>
      </c>
      <c r="V252" s="594">
        <f>'STATE- GOA'!Z252</f>
        <v>0</v>
      </c>
      <c r="W252" s="602">
        <f>'STATE- GOA'!AA252</f>
        <v>0</v>
      </c>
      <c r="X252" s="594">
        <f>'STATE- GOA'!AB252</f>
        <v>0</v>
      </c>
      <c r="Y252" s="624"/>
      <c r="Z252" s="619">
        <f>SUM('North District :South Disrict'!AB252)</f>
        <v>0</v>
      </c>
      <c r="AA252" s="619">
        <f t="shared" si="13"/>
        <v>0</v>
      </c>
    </row>
    <row r="253" spans="1:27">
      <c r="A253" s="594"/>
      <c r="B253" s="624" t="s">
        <v>55</v>
      </c>
      <c r="C253" s="602">
        <f>'STATE- GOA'!C253</f>
        <v>0</v>
      </c>
      <c r="D253" s="594">
        <f>'STATE- GOA'!D253</f>
        <v>0</v>
      </c>
      <c r="E253" s="602">
        <f>'STATE- GOA'!E253</f>
        <v>0</v>
      </c>
      <c r="F253" s="594">
        <f>'STATE- GOA'!F253</f>
        <v>0</v>
      </c>
      <c r="G253" s="603">
        <f>'STATE- GOA'!G253</f>
        <v>0</v>
      </c>
      <c r="H253" s="603">
        <f>'STATE- GOA'!H253</f>
        <v>0</v>
      </c>
      <c r="I253" s="602">
        <f>'STATE- GOA'!I253</f>
        <v>0</v>
      </c>
      <c r="J253" s="594">
        <f>'STATE- GOA'!J253</f>
        <v>0</v>
      </c>
      <c r="K253" s="602">
        <f>'STATE- GOA'!K253</f>
        <v>0</v>
      </c>
      <c r="L253" s="594">
        <f>'STATE- GOA'!L253</f>
        <v>0</v>
      </c>
      <c r="M253" s="631">
        <f>'STATE- GOA'!O253</f>
        <v>0</v>
      </c>
      <c r="N253" s="602">
        <f>'STATE- GOA'!P253</f>
        <v>0</v>
      </c>
      <c r="O253" s="594">
        <f>'STATE- GOA'!Q253</f>
        <v>0</v>
      </c>
      <c r="P253" s="602">
        <f>'STATE- GOA'!R253</f>
        <v>0</v>
      </c>
      <c r="Q253" s="594">
        <f>'STATE- GOA'!S253</f>
        <v>0</v>
      </c>
      <c r="R253" s="602">
        <f>'STATE- GOA'!T253</f>
        <v>0</v>
      </c>
      <c r="S253" s="594">
        <f>'STATE- GOA'!U253</f>
        <v>0</v>
      </c>
      <c r="T253" s="602">
        <f>'STATE- GOA'!X253</f>
        <v>0</v>
      </c>
      <c r="U253" s="602">
        <f>'STATE- GOA'!Y253</f>
        <v>0</v>
      </c>
      <c r="V253" s="594">
        <f>'STATE- GOA'!Z253</f>
        <v>0</v>
      </c>
      <c r="W253" s="602">
        <f>'STATE- GOA'!AA253</f>
        <v>0</v>
      </c>
      <c r="X253" s="594">
        <f>'STATE- GOA'!AB253</f>
        <v>0</v>
      </c>
      <c r="Y253" s="624"/>
      <c r="Z253" s="619">
        <f>SUM('North District :South Disrict'!AB253)</f>
        <v>0</v>
      </c>
      <c r="AA253" s="619">
        <f t="shared" si="13"/>
        <v>0</v>
      </c>
    </row>
    <row r="254" spans="1:27">
      <c r="A254" s="594"/>
      <c r="B254" s="624" t="s">
        <v>56</v>
      </c>
      <c r="C254" s="602">
        <f>'STATE- GOA'!C254</f>
        <v>0</v>
      </c>
      <c r="D254" s="594">
        <f>'STATE- GOA'!D254</f>
        <v>0</v>
      </c>
      <c r="E254" s="602">
        <f>'STATE- GOA'!E254</f>
        <v>0</v>
      </c>
      <c r="F254" s="594">
        <f>'STATE- GOA'!F254</f>
        <v>0</v>
      </c>
      <c r="G254" s="603">
        <f>'STATE- GOA'!G254</f>
        <v>0</v>
      </c>
      <c r="H254" s="603">
        <f>'STATE- GOA'!H254</f>
        <v>0</v>
      </c>
      <c r="I254" s="602">
        <f>'STATE- GOA'!I254</f>
        <v>0</v>
      </c>
      <c r="J254" s="594">
        <f>'STATE- GOA'!J254</f>
        <v>0</v>
      </c>
      <c r="K254" s="602">
        <f>'STATE- GOA'!K254</f>
        <v>0</v>
      </c>
      <c r="L254" s="594">
        <f>'STATE- GOA'!L254</f>
        <v>0</v>
      </c>
      <c r="M254" s="631">
        <f>'STATE- GOA'!O254</f>
        <v>0</v>
      </c>
      <c r="N254" s="602">
        <f>'STATE- GOA'!P254</f>
        <v>0</v>
      </c>
      <c r="O254" s="594">
        <f>'STATE- GOA'!Q254</f>
        <v>0</v>
      </c>
      <c r="P254" s="602">
        <f>'STATE- GOA'!R254</f>
        <v>0</v>
      </c>
      <c r="Q254" s="594">
        <f>'STATE- GOA'!S254</f>
        <v>0</v>
      </c>
      <c r="R254" s="602">
        <f>'STATE- GOA'!T254</f>
        <v>0</v>
      </c>
      <c r="S254" s="594">
        <f>'STATE- GOA'!U254</f>
        <v>0</v>
      </c>
      <c r="T254" s="602">
        <f>'STATE- GOA'!X254</f>
        <v>0</v>
      </c>
      <c r="U254" s="602">
        <f>'STATE- GOA'!Y254</f>
        <v>0</v>
      </c>
      <c r="V254" s="594">
        <f>'STATE- GOA'!Z254</f>
        <v>0</v>
      </c>
      <c r="W254" s="602">
        <f>'STATE- GOA'!AA254</f>
        <v>0</v>
      </c>
      <c r="X254" s="594">
        <f>'STATE- GOA'!AB254</f>
        <v>0</v>
      </c>
      <c r="Y254" s="624"/>
      <c r="Z254" s="619">
        <f>SUM('North District :South Disrict'!AB254)</f>
        <v>0</v>
      </c>
      <c r="AA254" s="619">
        <f t="shared" si="13"/>
        <v>0</v>
      </c>
    </row>
    <row r="255" spans="1:27" ht="18">
      <c r="A255" s="594">
        <f>+A251+0.01</f>
        <v>10.119999999999999</v>
      </c>
      <c r="B255" s="622" t="s">
        <v>308</v>
      </c>
      <c r="C255" s="602">
        <f>'STATE- GOA'!C255</f>
        <v>0</v>
      </c>
      <c r="D255" s="594">
        <f>'STATE- GOA'!D255</f>
        <v>0</v>
      </c>
      <c r="E255" s="602">
        <f>'STATE- GOA'!E255</f>
        <v>0</v>
      </c>
      <c r="F255" s="594">
        <f>'STATE- GOA'!F255</f>
        <v>0</v>
      </c>
      <c r="G255" s="603">
        <f>'STATE- GOA'!G255</f>
        <v>0</v>
      </c>
      <c r="H255" s="603">
        <f>'STATE- GOA'!H255</f>
        <v>0</v>
      </c>
      <c r="I255" s="602">
        <f>'STATE- GOA'!I255</f>
        <v>0</v>
      </c>
      <c r="J255" s="594">
        <f>'STATE- GOA'!J255</f>
        <v>0</v>
      </c>
      <c r="K255" s="602">
        <f>'STATE- GOA'!K255</f>
        <v>0</v>
      </c>
      <c r="L255" s="594">
        <f>'STATE- GOA'!L255</f>
        <v>0</v>
      </c>
      <c r="M255" s="631">
        <f>'STATE- GOA'!O255</f>
        <v>0</v>
      </c>
      <c r="N255" s="602">
        <f>'STATE- GOA'!P255</f>
        <v>0</v>
      </c>
      <c r="O255" s="594">
        <f>'STATE- GOA'!Q255</f>
        <v>0</v>
      </c>
      <c r="P255" s="602">
        <f>'STATE- GOA'!R255</f>
        <v>0</v>
      </c>
      <c r="Q255" s="594">
        <f>'STATE- GOA'!S255</f>
        <v>0</v>
      </c>
      <c r="R255" s="602">
        <f>'STATE- GOA'!T255</f>
        <v>0</v>
      </c>
      <c r="S255" s="594">
        <f>'STATE- GOA'!U255</f>
        <v>0</v>
      </c>
      <c r="T255" s="602">
        <f>'STATE- GOA'!X255</f>
        <v>0</v>
      </c>
      <c r="U255" s="602">
        <f>'STATE- GOA'!Y255</f>
        <v>0</v>
      </c>
      <c r="V255" s="594">
        <f>'STATE- GOA'!Z255</f>
        <v>0</v>
      </c>
      <c r="W255" s="602">
        <f>'STATE- GOA'!AA255</f>
        <v>0</v>
      </c>
      <c r="X255" s="594">
        <f>'STATE- GOA'!AB255</f>
        <v>0</v>
      </c>
      <c r="Y255" s="624"/>
      <c r="Z255" s="619">
        <f>SUM('North District :South Disrict'!AB255)</f>
        <v>0</v>
      </c>
      <c r="AA255" s="619">
        <f t="shared" si="13"/>
        <v>0</v>
      </c>
    </row>
    <row r="256" spans="1:27">
      <c r="A256" s="594"/>
      <c r="B256" s="624" t="s">
        <v>54</v>
      </c>
      <c r="C256" s="602">
        <f>'STATE- GOA'!C256</f>
        <v>0</v>
      </c>
      <c r="D256" s="594">
        <f>'STATE- GOA'!D256</f>
        <v>0</v>
      </c>
      <c r="E256" s="602">
        <f>'STATE- GOA'!E256</f>
        <v>0</v>
      </c>
      <c r="F256" s="594">
        <f>'STATE- GOA'!F256</f>
        <v>0</v>
      </c>
      <c r="G256" s="603">
        <f>'STATE- GOA'!G256</f>
        <v>0</v>
      </c>
      <c r="H256" s="603">
        <f>'STATE- GOA'!H256</f>
        <v>0</v>
      </c>
      <c r="I256" s="602">
        <f>'STATE- GOA'!I256</f>
        <v>0</v>
      </c>
      <c r="J256" s="594">
        <f>'STATE- GOA'!J256</f>
        <v>0</v>
      </c>
      <c r="K256" s="602">
        <f>'STATE- GOA'!K256</f>
        <v>0</v>
      </c>
      <c r="L256" s="594">
        <f>'STATE- GOA'!L256</f>
        <v>0</v>
      </c>
      <c r="M256" s="631">
        <f>'STATE- GOA'!O256</f>
        <v>0</v>
      </c>
      <c r="N256" s="602">
        <f>'STATE- GOA'!P256</f>
        <v>0</v>
      </c>
      <c r="O256" s="594">
        <f>'STATE- GOA'!Q256</f>
        <v>0</v>
      </c>
      <c r="P256" s="602">
        <f>'STATE- GOA'!R256</f>
        <v>0</v>
      </c>
      <c r="Q256" s="594">
        <f>'STATE- GOA'!S256</f>
        <v>0</v>
      </c>
      <c r="R256" s="602">
        <f>'STATE- GOA'!T256</f>
        <v>0</v>
      </c>
      <c r="S256" s="594">
        <f>'STATE- GOA'!U256</f>
        <v>0</v>
      </c>
      <c r="T256" s="602">
        <f>'STATE- GOA'!X256</f>
        <v>0</v>
      </c>
      <c r="U256" s="602">
        <f>'STATE- GOA'!Y256</f>
        <v>0</v>
      </c>
      <c r="V256" s="594">
        <f>'STATE- GOA'!Z256</f>
        <v>0</v>
      </c>
      <c r="W256" s="602">
        <f>'STATE- GOA'!AA256</f>
        <v>0</v>
      </c>
      <c r="X256" s="594">
        <f>'STATE- GOA'!AB256</f>
        <v>0</v>
      </c>
      <c r="Y256" s="624"/>
      <c r="Z256" s="619">
        <f>SUM('North District :South Disrict'!AB256)</f>
        <v>0</v>
      </c>
      <c r="AA256" s="619">
        <f t="shared" si="13"/>
        <v>0</v>
      </c>
    </row>
    <row r="257" spans="1:27">
      <c r="A257" s="594"/>
      <c r="B257" s="624" t="s">
        <v>55</v>
      </c>
      <c r="C257" s="602">
        <f>'STATE- GOA'!C257</f>
        <v>0</v>
      </c>
      <c r="D257" s="594">
        <f>'STATE- GOA'!D257</f>
        <v>0</v>
      </c>
      <c r="E257" s="602">
        <f>'STATE- GOA'!E257</f>
        <v>0</v>
      </c>
      <c r="F257" s="594">
        <f>'STATE- GOA'!F257</f>
        <v>0</v>
      </c>
      <c r="G257" s="603">
        <f>'STATE- GOA'!G257</f>
        <v>0</v>
      </c>
      <c r="H257" s="603">
        <f>'STATE- GOA'!H257</f>
        <v>0</v>
      </c>
      <c r="I257" s="602">
        <f>'STATE- GOA'!I257</f>
        <v>0</v>
      </c>
      <c r="J257" s="594">
        <f>'STATE- GOA'!J257</f>
        <v>0</v>
      </c>
      <c r="K257" s="602">
        <f>'STATE- GOA'!K257</f>
        <v>0</v>
      </c>
      <c r="L257" s="594">
        <f>'STATE- GOA'!L257</f>
        <v>0</v>
      </c>
      <c r="M257" s="631">
        <f>'STATE- GOA'!O257</f>
        <v>0</v>
      </c>
      <c r="N257" s="602">
        <f>'STATE- GOA'!P257</f>
        <v>0</v>
      </c>
      <c r="O257" s="594">
        <f>'STATE- GOA'!Q257</f>
        <v>0</v>
      </c>
      <c r="P257" s="602">
        <f>'STATE- GOA'!R257</f>
        <v>0</v>
      </c>
      <c r="Q257" s="594">
        <f>'STATE- GOA'!S257</f>
        <v>0</v>
      </c>
      <c r="R257" s="602">
        <f>'STATE- GOA'!T257</f>
        <v>0</v>
      </c>
      <c r="S257" s="594">
        <f>'STATE- GOA'!U257</f>
        <v>0</v>
      </c>
      <c r="T257" s="602">
        <f>'STATE- GOA'!X257</f>
        <v>0</v>
      </c>
      <c r="U257" s="602">
        <f>'STATE- GOA'!Y257</f>
        <v>0</v>
      </c>
      <c r="V257" s="594">
        <f>'STATE- GOA'!Z257</f>
        <v>0</v>
      </c>
      <c r="W257" s="602">
        <f>'STATE- GOA'!AA257</f>
        <v>0</v>
      </c>
      <c r="X257" s="594">
        <f>'STATE- GOA'!AB257</f>
        <v>0</v>
      </c>
      <c r="Y257" s="624"/>
      <c r="Z257" s="619">
        <f>SUM('North District :South Disrict'!AB257)</f>
        <v>0</v>
      </c>
      <c r="AA257" s="619">
        <f t="shared" si="13"/>
        <v>0</v>
      </c>
    </row>
    <row r="258" spans="1:27">
      <c r="A258" s="594"/>
      <c r="B258" s="624" t="s">
        <v>56</v>
      </c>
      <c r="C258" s="602">
        <f>'STATE- GOA'!C258</f>
        <v>0</v>
      </c>
      <c r="D258" s="594">
        <f>'STATE- GOA'!D258</f>
        <v>0</v>
      </c>
      <c r="E258" s="602">
        <f>'STATE- GOA'!E258</f>
        <v>0</v>
      </c>
      <c r="F258" s="594">
        <f>'STATE- GOA'!F258</f>
        <v>0</v>
      </c>
      <c r="G258" s="603">
        <f>'STATE- GOA'!G258</f>
        <v>0</v>
      </c>
      <c r="H258" s="603">
        <f>'STATE- GOA'!H258</f>
        <v>0</v>
      </c>
      <c r="I258" s="602">
        <f>'STATE- GOA'!I258</f>
        <v>0</v>
      </c>
      <c r="J258" s="594">
        <f>'STATE- GOA'!J258</f>
        <v>0</v>
      </c>
      <c r="K258" s="602">
        <f>'STATE- GOA'!K258</f>
        <v>0</v>
      </c>
      <c r="L258" s="594">
        <f>'STATE- GOA'!L258</f>
        <v>0</v>
      </c>
      <c r="M258" s="631">
        <f>'STATE- GOA'!O258</f>
        <v>0</v>
      </c>
      <c r="N258" s="602">
        <f>'STATE- GOA'!P258</f>
        <v>0</v>
      </c>
      <c r="O258" s="594">
        <f>'STATE- GOA'!Q258</f>
        <v>0</v>
      </c>
      <c r="P258" s="602">
        <f>'STATE- GOA'!R258</f>
        <v>0</v>
      </c>
      <c r="Q258" s="594">
        <f>'STATE- GOA'!S258</f>
        <v>0</v>
      </c>
      <c r="R258" s="602">
        <f>'STATE- GOA'!T258</f>
        <v>0</v>
      </c>
      <c r="S258" s="594">
        <f>'STATE- GOA'!U258</f>
        <v>0</v>
      </c>
      <c r="T258" s="602">
        <f>'STATE- GOA'!X258</f>
        <v>0</v>
      </c>
      <c r="U258" s="602">
        <f>'STATE- GOA'!Y258</f>
        <v>0</v>
      </c>
      <c r="V258" s="594">
        <f>'STATE- GOA'!Z258</f>
        <v>0</v>
      </c>
      <c r="W258" s="602">
        <f>'STATE- GOA'!AA258</f>
        <v>0</v>
      </c>
      <c r="X258" s="594">
        <f>'STATE- GOA'!AB258</f>
        <v>0</v>
      </c>
      <c r="Y258" s="624"/>
      <c r="Z258" s="619">
        <f>SUM('North District :South Disrict'!AB258)</f>
        <v>0</v>
      </c>
      <c r="AA258" s="619">
        <f t="shared" si="13"/>
        <v>0</v>
      </c>
    </row>
    <row r="259" spans="1:27" ht="27">
      <c r="A259" s="594">
        <f>+A255+0.01</f>
        <v>10.129999999999999</v>
      </c>
      <c r="B259" s="622" t="s">
        <v>243</v>
      </c>
      <c r="C259" s="602">
        <f>'STATE- GOA'!C259</f>
        <v>0</v>
      </c>
      <c r="D259" s="594">
        <f>'STATE- GOA'!D259</f>
        <v>0</v>
      </c>
      <c r="E259" s="602">
        <f>'STATE- GOA'!E259</f>
        <v>0</v>
      </c>
      <c r="F259" s="594">
        <f>'STATE- GOA'!F259</f>
        <v>0</v>
      </c>
      <c r="G259" s="603">
        <f>'STATE- GOA'!G259</f>
        <v>0</v>
      </c>
      <c r="H259" s="603">
        <f>'STATE- GOA'!H259</f>
        <v>0</v>
      </c>
      <c r="I259" s="602">
        <f>'STATE- GOA'!I259</f>
        <v>0</v>
      </c>
      <c r="J259" s="594">
        <f>'STATE- GOA'!J259</f>
        <v>0</v>
      </c>
      <c r="K259" s="602">
        <f>'STATE- GOA'!K259</f>
        <v>0</v>
      </c>
      <c r="L259" s="594">
        <f>'STATE- GOA'!L259</f>
        <v>0</v>
      </c>
      <c r="M259" s="631">
        <f>'STATE- GOA'!O259</f>
        <v>0</v>
      </c>
      <c r="N259" s="602">
        <f>'STATE- GOA'!P259</f>
        <v>0</v>
      </c>
      <c r="O259" s="594">
        <f>'STATE- GOA'!Q259</f>
        <v>0</v>
      </c>
      <c r="P259" s="602">
        <f>'STATE- GOA'!R259</f>
        <v>0</v>
      </c>
      <c r="Q259" s="594">
        <f>'STATE- GOA'!S259</f>
        <v>0</v>
      </c>
      <c r="R259" s="602">
        <f>'STATE- GOA'!T259</f>
        <v>0</v>
      </c>
      <c r="S259" s="594">
        <f>'STATE- GOA'!U259</f>
        <v>0</v>
      </c>
      <c r="T259" s="602">
        <f>'STATE- GOA'!X259</f>
        <v>0</v>
      </c>
      <c r="U259" s="602">
        <f>'STATE- GOA'!Y259</f>
        <v>0</v>
      </c>
      <c r="V259" s="594">
        <f>'STATE- GOA'!Z259</f>
        <v>0</v>
      </c>
      <c r="W259" s="602">
        <f>'STATE- GOA'!AA259</f>
        <v>0</v>
      </c>
      <c r="X259" s="594">
        <f>'STATE- GOA'!AB259</f>
        <v>0</v>
      </c>
      <c r="Y259" s="622"/>
      <c r="Z259" s="619">
        <f>SUM('North District :South Disrict'!AB259)</f>
        <v>0</v>
      </c>
      <c r="AA259" s="619">
        <f t="shared" si="13"/>
        <v>0</v>
      </c>
    </row>
    <row r="260" spans="1:27">
      <c r="A260" s="594">
        <f t="shared" si="14"/>
        <v>10.139999999999999</v>
      </c>
      <c r="B260" s="622" t="s">
        <v>61</v>
      </c>
      <c r="C260" s="602">
        <f>'STATE- GOA'!C260</f>
        <v>0</v>
      </c>
      <c r="D260" s="594">
        <f>'STATE- GOA'!D260</f>
        <v>0</v>
      </c>
      <c r="E260" s="602">
        <f>'STATE- GOA'!E260</f>
        <v>0</v>
      </c>
      <c r="F260" s="594">
        <f>'STATE- GOA'!F260</f>
        <v>0</v>
      </c>
      <c r="G260" s="603">
        <f>'STATE- GOA'!G260</f>
        <v>0</v>
      </c>
      <c r="H260" s="603">
        <f>'STATE- GOA'!H260</f>
        <v>0</v>
      </c>
      <c r="I260" s="602">
        <f>'STATE- GOA'!I260</f>
        <v>0</v>
      </c>
      <c r="J260" s="594">
        <f>'STATE- GOA'!J260</f>
        <v>0</v>
      </c>
      <c r="K260" s="602">
        <f>'STATE- GOA'!K260</f>
        <v>0</v>
      </c>
      <c r="L260" s="594">
        <f>'STATE- GOA'!L260</f>
        <v>0</v>
      </c>
      <c r="M260" s="631">
        <f>'STATE- GOA'!O260</f>
        <v>0</v>
      </c>
      <c r="N260" s="602">
        <f>'STATE- GOA'!P260</f>
        <v>0</v>
      </c>
      <c r="O260" s="594">
        <f>'STATE- GOA'!Q260</f>
        <v>0</v>
      </c>
      <c r="P260" s="602">
        <f>'STATE- GOA'!R260</f>
        <v>0</v>
      </c>
      <c r="Q260" s="594">
        <f>'STATE- GOA'!S260</f>
        <v>0</v>
      </c>
      <c r="R260" s="602">
        <f>'STATE- GOA'!T260</f>
        <v>0</v>
      </c>
      <c r="S260" s="594">
        <f>'STATE- GOA'!U260</f>
        <v>0</v>
      </c>
      <c r="T260" s="602">
        <f>'STATE- GOA'!X260</f>
        <v>0</v>
      </c>
      <c r="U260" s="602">
        <f>'STATE- GOA'!Y260</f>
        <v>0</v>
      </c>
      <c r="V260" s="594">
        <f>'STATE- GOA'!Z260</f>
        <v>0</v>
      </c>
      <c r="W260" s="602">
        <f>'STATE- GOA'!AA260</f>
        <v>0</v>
      </c>
      <c r="X260" s="594">
        <f>'STATE- GOA'!AB260</f>
        <v>0</v>
      </c>
      <c r="Y260" s="622"/>
      <c r="Z260" s="619">
        <f>SUM('North District :South Disrict'!AB260)</f>
        <v>0</v>
      </c>
      <c r="AA260" s="619">
        <f t="shared" si="13"/>
        <v>0</v>
      </c>
    </row>
    <row r="261" spans="1:27">
      <c r="A261" s="594"/>
      <c r="B261" s="622" t="s">
        <v>58</v>
      </c>
      <c r="C261" s="602">
        <f>'STATE- GOA'!C261</f>
        <v>34</v>
      </c>
      <c r="D261" s="594">
        <f>'STATE- GOA'!D261</f>
        <v>51</v>
      </c>
      <c r="E261" s="602">
        <f>'STATE- GOA'!E261</f>
        <v>34</v>
      </c>
      <c r="F261" s="594">
        <f>'STATE- GOA'!F261</f>
        <v>40.81</v>
      </c>
      <c r="G261" s="603">
        <f>'STATE- GOA'!G261</f>
        <v>1</v>
      </c>
      <c r="H261" s="603">
        <f>'STATE- GOA'!H261</f>
        <v>0.80019607843137264</v>
      </c>
      <c r="I261" s="602">
        <f>'STATE- GOA'!I261</f>
        <v>0</v>
      </c>
      <c r="J261" s="594">
        <f>'STATE- GOA'!J261</f>
        <v>10.189999999999998</v>
      </c>
      <c r="K261" s="602">
        <f>'STATE- GOA'!K261</f>
        <v>0</v>
      </c>
      <c r="L261" s="594">
        <f>'STATE- GOA'!L261</f>
        <v>0</v>
      </c>
      <c r="M261" s="631">
        <f>'STATE- GOA'!O261</f>
        <v>1.6125</v>
      </c>
      <c r="N261" s="602">
        <f>'STATE- GOA'!P261</f>
        <v>34</v>
      </c>
      <c r="O261" s="594">
        <f>'STATE- GOA'!Q261</f>
        <v>54.825000000000003</v>
      </c>
      <c r="P261" s="602">
        <f>'STATE- GOA'!R261</f>
        <v>34</v>
      </c>
      <c r="Q261" s="594">
        <f>'STATE- GOA'!S261</f>
        <v>54.825000000000003</v>
      </c>
      <c r="R261" s="602">
        <f>'STATE- GOA'!T261</f>
        <v>0</v>
      </c>
      <c r="S261" s="594">
        <f>'STATE- GOA'!U261</f>
        <v>0</v>
      </c>
      <c r="T261" s="602">
        <f>'STATE- GOA'!X261</f>
        <v>1.6125</v>
      </c>
      <c r="U261" s="602">
        <f>'STATE- GOA'!Y261</f>
        <v>34</v>
      </c>
      <c r="V261" s="594">
        <f>'STATE- GOA'!Z261</f>
        <v>54.825000000000003</v>
      </c>
      <c r="W261" s="602">
        <f>'STATE- GOA'!AA261</f>
        <v>34</v>
      </c>
      <c r="X261" s="594">
        <f>'STATE- GOA'!AB261</f>
        <v>54.825000000000003</v>
      </c>
      <c r="Y261" s="924" t="s">
        <v>606</v>
      </c>
      <c r="Z261" s="619">
        <f>SUM('North District :South Disrict'!AB261)</f>
        <v>54.825000000000003</v>
      </c>
      <c r="AA261" s="619">
        <f t="shared" si="13"/>
        <v>0</v>
      </c>
    </row>
    <row r="262" spans="1:27">
      <c r="A262" s="594"/>
      <c r="B262" s="622" t="s">
        <v>59</v>
      </c>
      <c r="C262" s="602">
        <f>'STATE- GOA'!C262</f>
        <v>28</v>
      </c>
      <c r="D262" s="594">
        <f>'STATE- GOA'!D262</f>
        <v>42</v>
      </c>
      <c r="E262" s="602">
        <f>'STATE- GOA'!E262</f>
        <v>28</v>
      </c>
      <c r="F262" s="594">
        <f>'STATE- GOA'!F262</f>
        <v>31.380000000000003</v>
      </c>
      <c r="G262" s="603">
        <f>'STATE- GOA'!G262</f>
        <v>1</v>
      </c>
      <c r="H262" s="603">
        <f>'STATE- GOA'!H262</f>
        <v>0.74714285714285722</v>
      </c>
      <c r="I262" s="602">
        <f>'STATE- GOA'!I262</f>
        <v>0</v>
      </c>
      <c r="J262" s="594">
        <f>'STATE- GOA'!J262</f>
        <v>10.619999999999997</v>
      </c>
      <c r="K262" s="602">
        <f>'STATE- GOA'!K262</f>
        <v>0</v>
      </c>
      <c r="L262" s="594">
        <f>'STATE- GOA'!L262</f>
        <v>0</v>
      </c>
      <c r="M262" s="631">
        <f>'STATE- GOA'!O262</f>
        <v>1.6125</v>
      </c>
      <c r="N262" s="602">
        <f>'STATE- GOA'!P262</f>
        <v>28</v>
      </c>
      <c r="O262" s="594">
        <f>'STATE- GOA'!Q262</f>
        <v>45.15</v>
      </c>
      <c r="P262" s="602">
        <f>'STATE- GOA'!R262</f>
        <v>28</v>
      </c>
      <c r="Q262" s="594">
        <f>'STATE- GOA'!S262</f>
        <v>45.15</v>
      </c>
      <c r="R262" s="602">
        <f>'STATE- GOA'!T262</f>
        <v>0</v>
      </c>
      <c r="S262" s="594">
        <f>'STATE- GOA'!U262</f>
        <v>0</v>
      </c>
      <c r="T262" s="602">
        <f>'STATE- GOA'!X262</f>
        <v>1.6125</v>
      </c>
      <c r="U262" s="602">
        <f>'STATE- GOA'!Y262</f>
        <v>28</v>
      </c>
      <c r="V262" s="594">
        <f>'STATE- GOA'!Z262</f>
        <v>45.15</v>
      </c>
      <c r="W262" s="602">
        <f>'STATE- GOA'!AA262</f>
        <v>28</v>
      </c>
      <c r="X262" s="594">
        <f>'STATE- GOA'!AB262</f>
        <v>45.15</v>
      </c>
      <c r="Y262" s="925"/>
      <c r="Z262" s="619">
        <f>SUM('North District :South Disrict'!AB262)</f>
        <v>45.15</v>
      </c>
      <c r="AA262" s="619">
        <f t="shared" si="13"/>
        <v>0</v>
      </c>
    </row>
    <row r="263" spans="1:27">
      <c r="A263" s="594"/>
      <c r="B263" s="622" t="s">
        <v>62</v>
      </c>
      <c r="C263" s="602">
        <f>'STATE- GOA'!C263</f>
        <v>13</v>
      </c>
      <c r="D263" s="594">
        <f>'STATE- GOA'!D263</f>
        <v>19.5</v>
      </c>
      <c r="E263" s="602">
        <f>'STATE- GOA'!E263</f>
        <v>13</v>
      </c>
      <c r="F263" s="594">
        <f>'STATE- GOA'!F263</f>
        <v>17.75</v>
      </c>
      <c r="G263" s="603">
        <f>'STATE- GOA'!G263</f>
        <v>1</v>
      </c>
      <c r="H263" s="603">
        <f>'STATE- GOA'!H263</f>
        <v>0.91025641025641024</v>
      </c>
      <c r="I263" s="602">
        <f>'STATE- GOA'!I263</f>
        <v>0</v>
      </c>
      <c r="J263" s="594">
        <f>'STATE- GOA'!J263</f>
        <v>1.75</v>
      </c>
      <c r="K263" s="602">
        <f>'STATE- GOA'!K263</f>
        <v>0</v>
      </c>
      <c r="L263" s="594">
        <f>'STATE- GOA'!L263</f>
        <v>0</v>
      </c>
      <c r="M263" s="631">
        <f>'STATE- GOA'!O263</f>
        <v>1.6125</v>
      </c>
      <c r="N263" s="602">
        <f>'STATE- GOA'!P263</f>
        <v>13</v>
      </c>
      <c r="O263" s="594">
        <f>'STATE- GOA'!Q263</f>
        <v>20.962500000000002</v>
      </c>
      <c r="P263" s="602">
        <f>'STATE- GOA'!R263</f>
        <v>13</v>
      </c>
      <c r="Q263" s="594">
        <f>'STATE- GOA'!S263</f>
        <v>20.962500000000002</v>
      </c>
      <c r="R263" s="602">
        <f>'STATE- GOA'!T263</f>
        <v>0</v>
      </c>
      <c r="S263" s="594">
        <f>'STATE- GOA'!U263</f>
        <v>0</v>
      </c>
      <c r="T263" s="602">
        <f>'STATE- GOA'!X263</f>
        <v>1.6125</v>
      </c>
      <c r="U263" s="602">
        <f>'STATE- GOA'!Y263</f>
        <v>13</v>
      </c>
      <c r="V263" s="594">
        <f>'STATE- GOA'!Z263</f>
        <v>20.962500000000002</v>
      </c>
      <c r="W263" s="602">
        <f>'STATE- GOA'!AA263</f>
        <v>13</v>
      </c>
      <c r="X263" s="594">
        <f>'STATE- GOA'!AB263</f>
        <v>20.962500000000002</v>
      </c>
      <c r="Y263" s="926"/>
      <c r="Z263" s="619">
        <f>SUM('North District :South Disrict'!AB263)</f>
        <v>20.962499999999999</v>
      </c>
      <c r="AA263" s="619">
        <f t="shared" si="13"/>
        <v>0</v>
      </c>
    </row>
    <row r="264" spans="1:27">
      <c r="A264" s="625"/>
      <c r="B264" s="599" t="s">
        <v>36</v>
      </c>
      <c r="C264" s="602">
        <f>'STATE- GOA'!C264</f>
        <v>75</v>
      </c>
      <c r="D264" s="594">
        <f>'STATE- GOA'!D264</f>
        <v>112.5</v>
      </c>
      <c r="E264" s="602">
        <f>'STATE- GOA'!E264</f>
        <v>75</v>
      </c>
      <c r="F264" s="594">
        <f>'STATE- GOA'!F264</f>
        <v>89.94</v>
      </c>
      <c r="G264" s="603">
        <f>'STATE- GOA'!G264</f>
        <v>1</v>
      </c>
      <c r="H264" s="603">
        <f>'STATE- GOA'!H264</f>
        <v>0.79946666666666666</v>
      </c>
      <c r="I264" s="602">
        <f>'STATE- GOA'!I264</f>
        <v>0</v>
      </c>
      <c r="J264" s="594">
        <f>'STATE- GOA'!J264</f>
        <v>22.559999999999995</v>
      </c>
      <c r="K264" s="602">
        <f>'STATE- GOA'!K264</f>
        <v>0</v>
      </c>
      <c r="L264" s="594">
        <f>'STATE- GOA'!L264</f>
        <v>0</v>
      </c>
      <c r="M264" s="631">
        <f>'STATE- GOA'!O264</f>
        <v>0</v>
      </c>
      <c r="N264" s="602">
        <f>'STATE- GOA'!P264</f>
        <v>75</v>
      </c>
      <c r="O264" s="594">
        <f>'STATE- GOA'!Q264</f>
        <v>120.9375</v>
      </c>
      <c r="P264" s="602">
        <f>'STATE- GOA'!R264</f>
        <v>75</v>
      </c>
      <c r="Q264" s="594">
        <f>'STATE- GOA'!S264</f>
        <v>120.9375</v>
      </c>
      <c r="R264" s="602">
        <f>'STATE- GOA'!T264</f>
        <v>0</v>
      </c>
      <c r="S264" s="594">
        <f>'STATE- GOA'!U264</f>
        <v>0</v>
      </c>
      <c r="T264" s="602">
        <f>'STATE- GOA'!X264</f>
        <v>0</v>
      </c>
      <c r="U264" s="602">
        <f>'STATE- GOA'!Y264</f>
        <v>75</v>
      </c>
      <c r="V264" s="594">
        <f>'STATE- GOA'!Z264</f>
        <v>120.9375</v>
      </c>
      <c r="W264" s="602">
        <f>'STATE- GOA'!AA264</f>
        <v>75</v>
      </c>
      <c r="X264" s="594">
        <f>'STATE- GOA'!AB264</f>
        <v>120.9375</v>
      </c>
      <c r="Y264" s="599"/>
      <c r="Z264" s="619">
        <f>SUM('North District :South Disrict'!AB264)</f>
        <v>120.9375</v>
      </c>
      <c r="AA264" s="619">
        <f t="shared" si="13"/>
        <v>0</v>
      </c>
    </row>
    <row r="265" spans="1:27">
      <c r="A265" s="625"/>
      <c r="B265" s="626" t="s">
        <v>38</v>
      </c>
      <c r="C265" s="602">
        <f>'STATE- GOA'!C265</f>
        <v>254</v>
      </c>
      <c r="D265" s="594">
        <f>'STATE- GOA'!D265</f>
        <v>1237.171</v>
      </c>
      <c r="E265" s="602">
        <f>'STATE- GOA'!E265</f>
        <v>254</v>
      </c>
      <c r="F265" s="594">
        <f>'STATE- GOA'!F265</f>
        <v>1214.6200000000001</v>
      </c>
      <c r="G265" s="603">
        <f>'STATE- GOA'!G265</f>
        <v>1</v>
      </c>
      <c r="H265" s="603">
        <f>'STATE- GOA'!H265</f>
        <v>0.98177212365954269</v>
      </c>
      <c r="I265" s="602">
        <f>'STATE- GOA'!I265</f>
        <v>0</v>
      </c>
      <c r="J265" s="594">
        <f>'STATE- GOA'!J265</f>
        <v>22.550999999999981</v>
      </c>
      <c r="K265" s="602">
        <f>'STATE- GOA'!K265</f>
        <v>0</v>
      </c>
      <c r="L265" s="594">
        <f>'STATE- GOA'!L265</f>
        <v>0</v>
      </c>
      <c r="M265" s="631">
        <f>'STATE- GOA'!O265</f>
        <v>0</v>
      </c>
      <c r="N265" s="602">
        <f>'STATE- GOA'!P265</f>
        <v>254</v>
      </c>
      <c r="O265" s="594">
        <f>'STATE- GOA'!Q265</f>
        <v>1410.1241400000001</v>
      </c>
      <c r="P265" s="602">
        <f>'STATE- GOA'!R265</f>
        <v>254</v>
      </c>
      <c r="Q265" s="594">
        <f>'STATE- GOA'!S265</f>
        <v>1410.1241400000001</v>
      </c>
      <c r="R265" s="602">
        <f>'STATE- GOA'!T265</f>
        <v>0</v>
      </c>
      <c r="S265" s="594">
        <f>'STATE- GOA'!U265</f>
        <v>0</v>
      </c>
      <c r="T265" s="602">
        <f>'STATE- GOA'!X265</f>
        <v>0</v>
      </c>
      <c r="U265" s="602">
        <f>'STATE- GOA'!Y265</f>
        <v>254</v>
      </c>
      <c r="V265" s="594">
        <f>'STATE- GOA'!Z265</f>
        <v>1410.1241400000001</v>
      </c>
      <c r="W265" s="602">
        <f>'STATE- GOA'!AA265</f>
        <v>254</v>
      </c>
      <c r="X265" s="594">
        <f>'STATE- GOA'!AB265</f>
        <v>1410.1241400000001</v>
      </c>
      <c r="Y265" s="626"/>
      <c r="Z265" s="619">
        <f>SUM('North District :South Disrict'!AB265)</f>
        <v>1410.1241399999999</v>
      </c>
      <c r="AA265" s="619">
        <f t="shared" si="13"/>
        <v>0</v>
      </c>
    </row>
    <row r="266" spans="1:27">
      <c r="A266" s="625"/>
      <c r="B266" s="626" t="s">
        <v>63</v>
      </c>
      <c r="C266" s="602">
        <f>'STATE- GOA'!C266</f>
        <v>254</v>
      </c>
      <c r="D266" s="594">
        <f>'STATE- GOA'!D266</f>
        <v>1237.171</v>
      </c>
      <c r="E266" s="602">
        <f>'STATE- GOA'!E266</f>
        <v>254</v>
      </c>
      <c r="F266" s="594">
        <f>'STATE- GOA'!F266</f>
        <v>1214.6200000000001</v>
      </c>
      <c r="G266" s="603">
        <f>'STATE- GOA'!G266</f>
        <v>1</v>
      </c>
      <c r="H266" s="603">
        <f>'STATE- GOA'!H266</f>
        <v>0.98177212365954269</v>
      </c>
      <c r="I266" s="602">
        <f>'STATE- GOA'!I266</f>
        <v>0</v>
      </c>
      <c r="J266" s="594">
        <f>'STATE- GOA'!J266</f>
        <v>22.550999999999981</v>
      </c>
      <c r="K266" s="602">
        <f>'STATE- GOA'!K266</f>
        <v>0</v>
      </c>
      <c r="L266" s="594">
        <f>'STATE- GOA'!L266</f>
        <v>0</v>
      </c>
      <c r="M266" s="631">
        <f>'STATE- GOA'!O266</f>
        <v>0</v>
      </c>
      <c r="N266" s="602">
        <f>'STATE- GOA'!P266</f>
        <v>254</v>
      </c>
      <c r="O266" s="594">
        <f>'STATE- GOA'!Q266</f>
        <v>1410.1241400000001</v>
      </c>
      <c r="P266" s="602">
        <f>'STATE- GOA'!R266</f>
        <v>254</v>
      </c>
      <c r="Q266" s="594">
        <f>'STATE- GOA'!S266</f>
        <v>1410.1241400000001</v>
      </c>
      <c r="R266" s="602">
        <f>'STATE- GOA'!T266</f>
        <v>0</v>
      </c>
      <c r="S266" s="594">
        <f>'STATE- GOA'!U266</f>
        <v>0</v>
      </c>
      <c r="T266" s="602">
        <f>'STATE- GOA'!X266</f>
        <v>0</v>
      </c>
      <c r="U266" s="602">
        <f>'STATE- GOA'!Y266</f>
        <v>254</v>
      </c>
      <c r="V266" s="594">
        <f>'STATE- GOA'!Z266</f>
        <v>1410.1241400000001</v>
      </c>
      <c r="W266" s="602">
        <f>'STATE- GOA'!AA266</f>
        <v>254</v>
      </c>
      <c r="X266" s="594">
        <f>'STATE- GOA'!AB266</f>
        <v>1410.1241400000001</v>
      </c>
      <c r="Y266" s="626"/>
      <c r="Z266" s="619">
        <f>SUM('North District :South Disrict'!AB266)</f>
        <v>1410.1241399999999</v>
      </c>
      <c r="AA266" s="619">
        <f t="shared" si="13"/>
        <v>0</v>
      </c>
    </row>
    <row r="267" spans="1:27">
      <c r="A267" s="600">
        <v>11</v>
      </c>
      <c r="B267" s="595" t="s">
        <v>64</v>
      </c>
      <c r="C267" s="602">
        <f>'STATE- GOA'!C267</f>
        <v>0</v>
      </c>
      <c r="D267" s="594">
        <f>'STATE- GOA'!D267</f>
        <v>0</v>
      </c>
      <c r="E267" s="602">
        <f>'STATE- GOA'!E267</f>
        <v>0</v>
      </c>
      <c r="F267" s="594">
        <f>'STATE- GOA'!F267</f>
        <v>0</v>
      </c>
      <c r="G267" s="603">
        <f>'STATE- GOA'!G267</f>
        <v>0</v>
      </c>
      <c r="H267" s="603">
        <f>'STATE- GOA'!H267</f>
        <v>0</v>
      </c>
      <c r="I267" s="602">
        <f>'STATE- GOA'!I267</f>
        <v>0</v>
      </c>
      <c r="J267" s="594">
        <f>'STATE- GOA'!J267</f>
        <v>0</v>
      </c>
      <c r="K267" s="602">
        <f>'STATE- GOA'!K267</f>
        <v>0</v>
      </c>
      <c r="L267" s="594">
        <f>'STATE- GOA'!L267</f>
        <v>0</v>
      </c>
      <c r="M267" s="631">
        <f>'STATE- GOA'!O267</f>
        <v>0</v>
      </c>
      <c r="N267" s="602">
        <f>'STATE- GOA'!P267</f>
        <v>0</v>
      </c>
      <c r="O267" s="594">
        <f>'STATE- GOA'!Q267</f>
        <v>0</v>
      </c>
      <c r="P267" s="602">
        <f>'STATE- GOA'!R267</f>
        <v>0</v>
      </c>
      <c r="Q267" s="594">
        <f>'STATE- GOA'!S267</f>
        <v>0</v>
      </c>
      <c r="R267" s="602">
        <f>'STATE- GOA'!T267</f>
        <v>0</v>
      </c>
      <c r="S267" s="594">
        <f>'STATE- GOA'!U267</f>
        <v>0</v>
      </c>
      <c r="T267" s="602">
        <f>'STATE- GOA'!X267</f>
        <v>0</v>
      </c>
      <c r="U267" s="602">
        <f>'STATE- GOA'!Y267</f>
        <v>0</v>
      </c>
      <c r="V267" s="594">
        <f>'STATE- GOA'!Z267</f>
        <v>0</v>
      </c>
      <c r="W267" s="602">
        <f>'STATE- GOA'!AA267</f>
        <v>0</v>
      </c>
      <c r="X267" s="594">
        <f>'STATE- GOA'!AB267</f>
        <v>0</v>
      </c>
      <c r="Y267" s="595"/>
      <c r="Z267" s="619">
        <f>SUM('North District :South Disrict'!AB267)</f>
        <v>0</v>
      </c>
      <c r="AA267" s="619">
        <f t="shared" si="13"/>
        <v>0</v>
      </c>
    </row>
    <row r="268" spans="1:27">
      <c r="A268" s="594"/>
      <c r="B268" s="595" t="s">
        <v>277</v>
      </c>
      <c r="C268" s="602">
        <f>'STATE- GOA'!C268</f>
        <v>0</v>
      </c>
      <c r="D268" s="594">
        <f>'STATE- GOA'!D268</f>
        <v>0</v>
      </c>
      <c r="E268" s="602">
        <f>'STATE- GOA'!E268</f>
        <v>0</v>
      </c>
      <c r="F268" s="594">
        <f>'STATE- GOA'!F268</f>
        <v>0</v>
      </c>
      <c r="G268" s="603">
        <f>'STATE- GOA'!G268</f>
        <v>0</v>
      </c>
      <c r="H268" s="603">
        <f>'STATE- GOA'!H268</f>
        <v>0</v>
      </c>
      <c r="I268" s="602">
        <f>'STATE- GOA'!I268</f>
        <v>0</v>
      </c>
      <c r="J268" s="594">
        <f>'STATE- GOA'!J268</f>
        <v>0</v>
      </c>
      <c r="K268" s="602">
        <f>'STATE- GOA'!K268</f>
        <v>0</v>
      </c>
      <c r="L268" s="594">
        <f>'STATE- GOA'!L268</f>
        <v>0</v>
      </c>
      <c r="M268" s="631">
        <f>'STATE- GOA'!O268</f>
        <v>0</v>
      </c>
      <c r="N268" s="602">
        <f>'STATE- GOA'!P268</f>
        <v>0</v>
      </c>
      <c r="O268" s="594">
        <f>'STATE- GOA'!Q268</f>
        <v>0</v>
      </c>
      <c r="P268" s="602">
        <f>'STATE- GOA'!R268</f>
        <v>0</v>
      </c>
      <c r="Q268" s="594">
        <f>'STATE- GOA'!S268</f>
        <v>0</v>
      </c>
      <c r="R268" s="602">
        <f>'STATE- GOA'!T268</f>
        <v>0</v>
      </c>
      <c r="S268" s="594">
        <f>'STATE- GOA'!U268</f>
        <v>0</v>
      </c>
      <c r="T268" s="602">
        <f>'STATE- GOA'!X268</f>
        <v>0</v>
      </c>
      <c r="U268" s="602">
        <f>'STATE- GOA'!Y268</f>
        <v>0</v>
      </c>
      <c r="V268" s="594">
        <f>'STATE- GOA'!Z268</f>
        <v>0</v>
      </c>
      <c r="W268" s="602">
        <f>'STATE- GOA'!AA268</f>
        <v>0</v>
      </c>
      <c r="X268" s="594">
        <f>'STATE- GOA'!AB268</f>
        <v>0</v>
      </c>
      <c r="Y268" s="595"/>
      <c r="Z268" s="619">
        <f>SUM('North District :South Disrict'!AB268)</f>
        <v>0</v>
      </c>
      <c r="AA268" s="619">
        <f t="shared" si="13"/>
        <v>0</v>
      </c>
    </row>
    <row r="269" spans="1:27" ht="18">
      <c r="A269" s="594">
        <v>11.01</v>
      </c>
      <c r="B269" s="601" t="s">
        <v>65</v>
      </c>
      <c r="C269" s="602">
        <f>'STATE- GOA'!C269</f>
        <v>0</v>
      </c>
      <c r="D269" s="594">
        <f>'STATE- GOA'!D269</f>
        <v>0</v>
      </c>
      <c r="E269" s="602">
        <f>'STATE- GOA'!E269</f>
        <v>0</v>
      </c>
      <c r="F269" s="594">
        <f>'STATE- GOA'!F269</f>
        <v>0</v>
      </c>
      <c r="G269" s="603">
        <f>'STATE- GOA'!G269</f>
        <v>0</v>
      </c>
      <c r="H269" s="603">
        <f>'STATE- GOA'!H269</f>
        <v>0</v>
      </c>
      <c r="I269" s="602">
        <f>'STATE- GOA'!I269</f>
        <v>0</v>
      </c>
      <c r="J269" s="594">
        <f>'STATE- GOA'!J269</f>
        <v>0</v>
      </c>
      <c r="K269" s="602">
        <f>'STATE- GOA'!K269</f>
        <v>0</v>
      </c>
      <c r="L269" s="594">
        <f>'STATE- GOA'!L269</f>
        <v>0</v>
      </c>
      <c r="M269" s="631">
        <f>'STATE- GOA'!O269</f>
        <v>0</v>
      </c>
      <c r="N269" s="602">
        <f>'STATE- GOA'!P269</f>
        <v>0</v>
      </c>
      <c r="O269" s="594">
        <f>'STATE- GOA'!Q269</f>
        <v>0</v>
      </c>
      <c r="P269" s="602">
        <f>'STATE- GOA'!R269</f>
        <v>0</v>
      </c>
      <c r="Q269" s="594">
        <f>'STATE- GOA'!S269</f>
        <v>0</v>
      </c>
      <c r="R269" s="602">
        <f>'STATE- GOA'!T269</f>
        <v>0</v>
      </c>
      <c r="S269" s="594">
        <f>'STATE- GOA'!U269</f>
        <v>0</v>
      </c>
      <c r="T269" s="602">
        <f>'STATE- GOA'!X269</f>
        <v>0</v>
      </c>
      <c r="U269" s="602">
        <f>'STATE- GOA'!Y269</f>
        <v>0</v>
      </c>
      <c r="V269" s="594">
        <f>'STATE- GOA'!Z269</f>
        <v>0</v>
      </c>
      <c r="W269" s="602">
        <f>'STATE- GOA'!AA269</f>
        <v>0</v>
      </c>
      <c r="X269" s="594">
        <f>'STATE- GOA'!AB269</f>
        <v>0</v>
      </c>
      <c r="Y269" s="601"/>
      <c r="Z269" s="619">
        <f>SUM('North District :South Disrict'!AB269)</f>
        <v>0</v>
      </c>
      <c r="AA269" s="619">
        <f t="shared" si="13"/>
        <v>0</v>
      </c>
    </row>
    <row r="270" spans="1:27">
      <c r="A270" s="594"/>
      <c r="B270" s="601" t="s">
        <v>41</v>
      </c>
      <c r="C270" s="602">
        <f>'STATE- GOA'!C270</f>
        <v>817</v>
      </c>
      <c r="D270" s="594">
        <f>'STATE- GOA'!D270</f>
        <v>4.085</v>
      </c>
      <c r="E270" s="602">
        <f>'STATE- GOA'!E270</f>
        <v>618</v>
      </c>
      <c r="F270" s="594">
        <f>'STATE- GOA'!F270</f>
        <v>2.0449999999999999</v>
      </c>
      <c r="G270" s="603">
        <f>'STATE- GOA'!G270</f>
        <v>0.7564259485924113</v>
      </c>
      <c r="H270" s="603">
        <f>'STATE- GOA'!H270</f>
        <v>0.5006119951040392</v>
      </c>
      <c r="I270" s="602">
        <f>'STATE- GOA'!I270</f>
        <v>199</v>
      </c>
      <c r="J270" s="594">
        <f>'STATE- GOA'!J270</f>
        <v>2.04</v>
      </c>
      <c r="K270" s="602">
        <f>'STATE- GOA'!K270</f>
        <v>0</v>
      </c>
      <c r="L270" s="594">
        <f>'STATE- GOA'!L270</f>
        <v>0</v>
      </c>
      <c r="M270" s="631">
        <f>'STATE- GOA'!O270</f>
        <v>0.01</v>
      </c>
      <c r="N270" s="602">
        <f>'STATE- GOA'!P270</f>
        <v>803</v>
      </c>
      <c r="O270" s="594">
        <f>'STATE- GOA'!Q270</f>
        <v>8.0299999999999994</v>
      </c>
      <c r="P270" s="602">
        <f>'STATE- GOA'!R270</f>
        <v>803</v>
      </c>
      <c r="Q270" s="594">
        <f>'STATE- GOA'!S270</f>
        <v>8.0299999999999994</v>
      </c>
      <c r="R270" s="602">
        <f>'STATE- GOA'!T270</f>
        <v>0</v>
      </c>
      <c r="S270" s="594">
        <f>'STATE- GOA'!U270</f>
        <v>0</v>
      </c>
      <c r="T270" s="602">
        <f>'STATE- GOA'!X270</f>
        <v>0.01</v>
      </c>
      <c r="U270" s="602">
        <f>'STATE- GOA'!Y270</f>
        <v>803</v>
      </c>
      <c r="V270" s="594">
        <f>'STATE- GOA'!Z270</f>
        <v>8.0299999999999994</v>
      </c>
      <c r="W270" s="602">
        <f>'STATE- GOA'!AA270</f>
        <v>803</v>
      </c>
      <c r="X270" s="594">
        <f>'STATE- GOA'!AB270</f>
        <v>8.0299999999999994</v>
      </c>
      <c r="Y270" s="919" t="s">
        <v>607</v>
      </c>
      <c r="Z270" s="619">
        <f>SUM('North District :South Disrict'!AB270)</f>
        <v>8.0299999999999994</v>
      </c>
      <c r="AA270" s="619">
        <f t="shared" si="13"/>
        <v>0</v>
      </c>
    </row>
    <row r="271" spans="1:27">
      <c r="A271" s="594"/>
      <c r="B271" s="601" t="s">
        <v>42</v>
      </c>
      <c r="C271" s="602">
        <f>'STATE- GOA'!C271</f>
        <v>1258</v>
      </c>
      <c r="D271" s="594">
        <f>'STATE- GOA'!D271</f>
        <v>11.324999999999999</v>
      </c>
      <c r="E271" s="602">
        <f>'STATE- GOA'!E271</f>
        <v>931</v>
      </c>
      <c r="F271" s="594">
        <f>'STATE- GOA'!F271</f>
        <v>5.66</v>
      </c>
      <c r="G271" s="603">
        <f>'STATE- GOA'!G271</f>
        <v>0.74006359300476943</v>
      </c>
      <c r="H271" s="603">
        <f>'STATE- GOA'!H271</f>
        <v>0.49977924944812369</v>
      </c>
      <c r="I271" s="602">
        <f>'STATE- GOA'!I271</f>
        <v>327</v>
      </c>
      <c r="J271" s="594">
        <f>'STATE- GOA'!J271</f>
        <v>5.6649999999999991</v>
      </c>
      <c r="K271" s="602">
        <f>'STATE- GOA'!K271</f>
        <v>0</v>
      </c>
      <c r="L271" s="594">
        <f>'STATE- GOA'!L271</f>
        <v>0</v>
      </c>
      <c r="M271" s="631">
        <f>'STATE- GOA'!O271</f>
        <v>0.01</v>
      </c>
      <c r="N271" s="602">
        <f>'STATE- GOA'!P271</f>
        <v>1250</v>
      </c>
      <c r="O271" s="594">
        <f>'STATE- GOA'!Q271</f>
        <v>12.5</v>
      </c>
      <c r="P271" s="602">
        <f>'STATE- GOA'!R271</f>
        <v>1250</v>
      </c>
      <c r="Q271" s="594">
        <f>'STATE- GOA'!S271</f>
        <v>12.5</v>
      </c>
      <c r="R271" s="602">
        <f>'STATE- GOA'!T271</f>
        <v>0</v>
      </c>
      <c r="S271" s="594">
        <f>'STATE- GOA'!U271</f>
        <v>0</v>
      </c>
      <c r="T271" s="602">
        <f>'STATE- GOA'!X271</f>
        <v>0.01</v>
      </c>
      <c r="U271" s="602">
        <f>'STATE- GOA'!Y271</f>
        <v>1250</v>
      </c>
      <c r="V271" s="594">
        <f>'STATE- GOA'!Z271</f>
        <v>12.5</v>
      </c>
      <c r="W271" s="602">
        <f>'STATE- GOA'!AA271</f>
        <v>1250</v>
      </c>
      <c r="X271" s="594">
        <f>'STATE- GOA'!AB271</f>
        <v>12.5</v>
      </c>
      <c r="Y271" s="920"/>
      <c r="Z271" s="619">
        <f>SUM('North District :South Disrict'!AB271)</f>
        <v>12.5</v>
      </c>
      <c r="AA271" s="619">
        <f t="shared" si="13"/>
        <v>0</v>
      </c>
    </row>
    <row r="272" spans="1:27">
      <c r="A272" s="594"/>
      <c r="B272" s="601" t="s">
        <v>66</v>
      </c>
      <c r="C272" s="602">
        <f>'STATE- GOA'!C272</f>
        <v>742</v>
      </c>
      <c r="D272" s="594">
        <f>'STATE- GOA'!D272</f>
        <v>3.71</v>
      </c>
      <c r="E272" s="602">
        <f>'STATE- GOA'!E272</f>
        <v>177</v>
      </c>
      <c r="F272" s="594">
        <f>'STATE- GOA'!F272</f>
        <v>1.85</v>
      </c>
      <c r="G272" s="603">
        <f>'STATE- GOA'!G272</f>
        <v>0.23854447439353099</v>
      </c>
      <c r="H272" s="603">
        <f>'STATE- GOA'!H272</f>
        <v>0.49865229110512133</v>
      </c>
      <c r="I272" s="602">
        <f>'STATE- GOA'!I272</f>
        <v>565</v>
      </c>
      <c r="J272" s="594">
        <f>'STATE- GOA'!J272</f>
        <v>1.8599999999999999</v>
      </c>
      <c r="K272" s="602">
        <f>'STATE- GOA'!K272</f>
        <v>0</v>
      </c>
      <c r="L272" s="594">
        <f>'STATE- GOA'!L272</f>
        <v>0</v>
      </c>
      <c r="M272" s="631">
        <f>'STATE- GOA'!O272</f>
        <v>0.01</v>
      </c>
      <c r="N272" s="602">
        <f>'STATE- GOA'!P272</f>
        <v>447</v>
      </c>
      <c r="O272" s="594">
        <f>'STATE- GOA'!Q272</f>
        <v>4.47</v>
      </c>
      <c r="P272" s="602">
        <f>'STATE- GOA'!R272</f>
        <v>447</v>
      </c>
      <c r="Q272" s="594">
        <f>'STATE- GOA'!S272</f>
        <v>4.47</v>
      </c>
      <c r="R272" s="602">
        <f>'STATE- GOA'!T272</f>
        <v>0</v>
      </c>
      <c r="S272" s="594">
        <f>'STATE- GOA'!U272</f>
        <v>0</v>
      </c>
      <c r="T272" s="602">
        <f>'STATE- GOA'!X272</f>
        <v>0.01</v>
      </c>
      <c r="U272" s="602">
        <f>'STATE- GOA'!Y272</f>
        <v>447</v>
      </c>
      <c r="V272" s="594">
        <f>'STATE- GOA'!Z272</f>
        <v>4.47</v>
      </c>
      <c r="W272" s="602">
        <f>'STATE- GOA'!AA272</f>
        <v>447</v>
      </c>
      <c r="X272" s="594">
        <f>'STATE- GOA'!AB272</f>
        <v>4.47</v>
      </c>
      <c r="Y272" s="921"/>
      <c r="Z272" s="619">
        <f>SUM('North District :South Disrict'!AB272)</f>
        <v>4.47</v>
      </c>
      <c r="AA272" s="619">
        <f t="shared" si="13"/>
        <v>0</v>
      </c>
    </row>
    <row r="273" spans="1:27">
      <c r="A273" s="594">
        <v>11.02</v>
      </c>
      <c r="B273" s="601" t="s">
        <v>67</v>
      </c>
      <c r="C273" s="602">
        <f>'STATE- GOA'!C273</f>
        <v>0</v>
      </c>
      <c r="D273" s="594">
        <f>'STATE- GOA'!D273</f>
        <v>0</v>
      </c>
      <c r="E273" s="602">
        <f>'STATE- GOA'!E273</f>
        <v>0</v>
      </c>
      <c r="F273" s="594">
        <f>'STATE- GOA'!F273</f>
        <v>0</v>
      </c>
      <c r="G273" s="603">
        <f>'STATE- GOA'!G273</f>
        <v>0</v>
      </c>
      <c r="H273" s="603">
        <f>'STATE- GOA'!H273</f>
        <v>0</v>
      </c>
      <c r="I273" s="602">
        <f>'STATE- GOA'!I273</f>
        <v>0</v>
      </c>
      <c r="J273" s="594">
        <f>'STATE- GOA'!J273</f>
        <v>0</v>
      </c>
      <c r="K273" s="602">
        <f>'STATE- GOA'!K273</f>
        <v>0</v>
      </c>
      <c r="L273" s="594">
        <f>'STATE- GOA'!L273</f>
        <v>0</v>
      </c>
      <c r="M273" s="631">
        <f>'STATE- GOA'!O273</f>
        <v>0</v>
      </c>
      <c r="N273" s="602">
        <f>'STATE- GOA'!P273</f>
        <v>0</v>
      </c>
      <c r="O273" s="594">
        <f>'STATE- GOA'!Q273</f>
        <v>0</v>
      </c>
      <c r="P273" s="602">
        <f>'STATE- GOA'!R273</f>
        <v>0</v>
      </c>
      <c r="Q273" s="594">
        <f>'STATE- GOA'!S273</f>
        <v>0</v>
      </c>
      <c r="R273" s="602">
        <f>'STATE- GOA'!T273</f>
        <v>0</v>
      </c>
      <c r="S273" s="594">
        <f>'STATE- GOA'!U273</f>
        <v>0</v>
      </c>
      <c r="T273" s="602">
        <f>'STATE- GOA'!X273</f>
        <v>0</v>
      </c>
      <c r="U273" s="602">
        <f>'STATE- GOA'!Y273</f>
        <v>0</v>
      </c>
      <c r="V273" s="594">
        <f>'STATE- GOA'!Z273</f>
        <v>0</v>
      </c>
      <c r="W273" s="602">
        <f>'STATE- GOA'!AA273</f>
        <v>0</v>
      </c>
      <c r="X273" s="594">
        <f>'STATE- GOA'!AB273</f>
        <v>0</v>
      </c>
      <c r="Y273" s="601"/>
      <c r="Z273" s="619">
        <f>SUM('North District :South Disrict'!AB273)</f>
        <v>0</v>
      </c>
      <c r="AA273" s="619">
        <f t="shared" si="13"/>
        <v>0</v>
      </c>
    </row>
    <row r="274" spans="1:27">
      <c r="A274" s="594"/>
      <c r="B274" s="601" t="s">
        <v>41</v>
      </c>
      <c r="C274" s="602">
        <f>'STATE- GOA'!C274</f>
        <v>817</v>
      </c>
      <c r="D274" s="594">
        <f>'STATE- GOA'!D274</f>
        <v>4.085</v>
      </c>
      <c r="E274" s="602">
        <f>'STATE- GOA'!E274</f>
        <v>598</v>
      </c>
      <c r="F274" s="594">
        <f>'STATE- GOA'!F274</f>
        <v>2.0449999999999999</v>
      </c>
      <c r="G274" s="603">
        <f>'STATE- GOA'!G274</f>
        <v>0.7319461444308446</v>
      </c>
      <c r="H274" s="603">
        <f>'STATE- GOA'!H274</f>
        <v>0.5006119951040392</v>
      </c>
      <c r="I274" s="602">
        <f>'STATE- GOA'!I274</f>
        <v>219</v>
      </c>
      <c r="J274" s="594">
        <f>'STATE- GOA'!J274</f>
        <v>2.04</v>
      </c>
      <c r="K274" s="602">
        <f>'STATE- GOA'!K274</f>
        <v>0</v>
      </c>
      <c r="L274" s="594">
        <f>'STATE- GOA'!L274</f>
        <v>0</v>
      </c>
      <c r="M274" s="631">
        <f>'STATE- GOA'!O274</f>
        <v>0.01</v>
      </c>
      <c r="N274" s="602">
        <f>'STATE- GOA'!P274</f>
        <v>803</v>
      </c>
      <c r="O274" s="594">
        <f>'STATE- GOA'!Q274</f>
        <v>8.0299999999999994</v>
      </c>
      <c r="P274" s="602">
        <f>'STATE- GOA'!R274</f>
        <v>803</v>
      </c>
      <c r="Q274" s="594">
        <f>'STATE- GOA'!S274</f>
        <v>8.0299999999999994</v>
      </c>
      <c r="R274" s="602">
        <f>'STATE- GOA'!T274</f>
        <v>0</v>
      </c>
      <c r="S274" s="594">
        <f>'STATE- GOA'!U274</f>
        <v>0</v>
      </c>
      <c r="T274" s="602">
        <f>'STATE- GOA'!X274</f>
        <v>0.01</v>
      </c>
      <c r="U274" s="602">
        <f>'STATE- GOA'!Y274</f>
        <v>803</v>
      </c>
      <c r="V274" s="594">
        <f>'STATE- GOA'!Z274</f>
        <v>8.0299999999999994</v>
      </c>
      <c r="W274" s="602">
        <f>'STATE- GOA'!AA274</f>
        <v>803</v>
      </c>
      <c r="X274" s="594">
        <f>'STATE- GOA'!AB274</f>
        <v>8.0299999999999994</v>
      </c>
      <c r="Y274" s="919" t="s">
        <v>607</v>
      </c>
      <c r="Z274" s="619">
        <f>SUM('North District :South Disrict'!AB274)</f>
        <v>8.0299999999999994</v>
      </c>
      <c r="AA274" s="619">
        <f t="shared" si="13"/>
        <v>0</v>
      </c>
    </row>
    <row r="275" spans="1:27">
      <c r="A275" s="594"/>
      <c r="B275" s="601" t="s">
        <v>42</v>
      </c>
      <c r="C275" s="602">
        <f>'STATE- GOA'!C275</f>
        <v>1258</v>
      </c>
      <c r="D275" s="594">
        <f>'STATE- GOA'!D275</f>
        <v>11.324999999999999</v>
      </c>
      <c r="E275" s="602">
        <f>'STATE- GOA'!E275</f>
        <v>709</v>
      </c>
      <c r="F275" s="594">
        <f>'STATE- GOA'!F275</f>
        <v>5.66</v>
      </c>
      <c r="G275" s="603">
        <f>'STATE- GOA'!G275</f>
        <v>0.56359300476947538</v>
      </c>
      <c r="H275" s="603">
        <f>'STATE- GOA'!H275</f>
        <v>0.49977924944812369</v>
      </c>
      <c r="I275" s="602">
        <f>'STATE- GOA'!I275</f>
        <v>549</v>
      </c>
      <c r="J275" s="594">
        <f>'STATE- GOA'!J275</f>
        <v>5.6649999999999991</v>
      </c>
      <c r="K275" s="602">
        <f>'STATE- GOA'!K275</f>
        <v>0</v>
      </c>
      <c r="L275" s="594">
        <f>'STATE- GOA'!L275</f>
        <v>0</v>
      </c>
      <c r="M275" s="631">
        <f>'STATE- GOA'!O275</f>
        <v>0.01</v>
      </c>
      <c r="N275" s="602">
        <f>'STATE- GOA'!P275</f>
        <v>1250</v>
      </c>
      <c r="O275" s="594">
        <f>'STATE- GOA'!Q275</f>
        <v>12.5</v>
      </c>
      <c r="P275" s="602">
        <f>'STATE- GOA'!R275</f>
        <v>1250</v>
      </c>
      <c r="Q275" s="594">
        <f>'STATE- GOA'!S275</f>
        <v>12.5</v>
      </c>
      <c r="R275" s="602">
        <f>'STATE- GOA'!T275</f>
        <v>0</v>
      </c>
      <c r="S275" s="594">
        <f>'STATE- GOA'!U275</f>
        <v>0</v>
      </c>
      <c r="T275" s="602">
        <f>'STATE- GOA'!X275</f>
        <v>0.01</v>
      </c>
      <c r="U275" s="602">
        <f>'STATE- GOA'!Y275</f>
        <v>1250</v>
      </c>
      <c r="V275" s="594">
        <f>'STATE- GOA'!Z275</f>
        <v>12.5</v>
      </c>
      <c r="W275" s="602">
        <f>'STATE- GOA'!AA275</f>
        <v>1250</v>
      </c>
      <c r="X275" s="594">
        <f>'STATE- GOA'!AB275</f>
        <v>12.5</v>
      </c>
      <c r="Y275" s="920"/>
      <c r="Z275" s="619">
        <f>SUM('North District :South Disrict'!AB275)</f>
        <v>12.5</v>
      </c>
      <c r="AA275" s="619">
        <f t="shared" si="13"/>
        <v>0</v>
      </c>
    </row>
    <row r="276" spans="1:27">
      <c r="A276" s="594"/>
      <c r="B276" s="601" t="s">
        <v>66</v>
      </c>
      <c r="C276" s="602">
        <f>'STATE- GOA'!C276</f>
        <v>742</v>
      </c>
      <c r="D276" s="594">
        <f>'STATE- GOA'!D276</f>
        <v>3.71</v>
      </c>
      <c r="E276" s="602">
        <f>'STATE- GOA'!E276</f>
        <v>137</v>
      </c>
      <c r="F276" s="594">
        <f>'STATE- GOA'!F276</f>
        <v>1.85</v>
      </c>
      <c r="G276" s="603">
        <f>'STATE- GOA'!G276</f>
        <v>0.18463611859838275</v>
      </c>
      <c r="H276" s="603">
        <f>'STATE- GOA'!H276</f>
        <v>0.49865229110512133</v>
      </c>
      <c r="I276" s="602">
        <f>'STATE- GOA'!I276</f>
        <v>605</v>
      </c>
      <c r="J276" s="594">
        <f>'STATE- GOA'!J276</f>
        <v>1.8599999999999999</v>
      </c>
      <c r="K276" s="602">
        <f>'STATE- GOA'!K276</f>
        <v>0</v>
      </c>
      <c r="L276" s="594">
        <f>'STATE- GOA'!L276</f>
        <v>0</v>
      </c>
      <c r="M276" s="631">
        <f>'STATE- GOA'!O276</f>
        <v>0.01</v>
      </c>
      <c r="N276" s="602">
        <f>'STATE- GOA'!P276</f>
        <v>447</v>
      </c>
      <c r="O276" s="594">
        <f>'STATE- GOA'!Q276</f>
        <v>4.47</v>
      </c>
      <c r="P276" s="602">
        <f>'STATE- GOA'!R276</f>
        <v>447</v>
      </c>
      <c r="Q276" s="594">
        <f>'STATE- GOA'!S276</f>
        <v>4.47</v>
      </c>
      <c r="R276" s="602">
        <f>'STATE- GOA'!T276</f>
        <v>0</v>
      </c>
      <c r="S276" s="594">
        <f>'STATE- GOA'!U276</f>
        <v>0</v>
      </c>
      <c r="T276" s="602">
        <f>'STATE- GOA'!X276</f>
        <v>0.01</v>
      </c>
      <c r="U276" s="602">
        <f>'STATE- GOA'!Y276</f>
        <v>447</v>
      </c>
      <c r="V276" s="594">
        <f>'STATE- GOA'!Z276</f>
        <v>4.47</v>
      </c>
      <c r="W276" s="602">
        <f>'STATE- GOA'!AA276</f>
        <v>447</v>
      </c>
      <c r="X276" s="594">
        <f>'STATE- GOA'!AB276</f>
        <v>4.47</v>
      </c>
      <c r="Y276" s="921"/>
      <c r="Z276" s="619">
        <f>SUM('North District :South Disrict'!AB276)</f>
        <v>4.47</v>
      </c>
      <c r="AA276" s="619">
        <f t="shared" si="13"/>
        <v>0</v>
      </c>
    </row>
    <row r="277" spans="1:27" ht="18">
      <c r="A277" s="594">
        <v>11.03</v>
      </c>
      <c r="B277" s="605" t="s">
        <v>68</v>
      </c>
      <c r="C277" s="602">
        <f>'STATE- GOA'!C277</f>
        <v>0</v>
      </c>
      <c r="D277" s="594">
        <f>'STATE- GOA'!D277</f>
        <v>0</v>
      </c>
      <c r="E277" s="602">
        <f>'STATE- GOA'!E277</f>
        <v>0</v>
      </c>
      <c r="F277" s="594">
        <f>'STATE- GOA'!F277</f>
        <v>0</v>
      </c>
      <c r="G277" s="603">
        <f>'STATE- GOA'!G277</f>
        <v>0</v>
      </c>
      <c r="H277" s="603">
        <f>'STATE- GOA'!H277</f>
        <v>0</v>
      </c>
      <c r="I277" s="602">
        <f>'STATE- GOA'!I277</f>
        <v>0</v>
      </c>
      <c r="J277" s="594">
        <f>'STATE- GOA'!J277</f>
        <v>0</v>
      </c>
      <c r="K277" s="602">
        <f>'STATE- GOA'!K277</f>
        <v>0</v>
      </c>
      <c r="L277" s="594">
        <f>'STATE- GOA'!L277</f>
        <v>0</v>
      </c>
      <c r="M277" s="631">
        <f>'STATE- GOA'!O277</f>
        <v>0</v>
      </c>
      <c r="N277" s="602">
        <f>'STATE- GOA'!P277</f>
        <v>0</v>
      </c>
      <c r="O277" s="594">
        <f>'STATE- GOA'!Q277</f>
        <v>0</v>
      </c>
      <c r="P277" s="602">
        <f>'STATE- GOA'!R277</f>
        <v>0</v>
      </c>
      <c r="Q277" s="594">
        <f>'STATE- GOA'!S277</f>
        <v>0</v>
      </c>
      <c r="R277" s="602">
        <f>'STATE- GOA'!T277</f>
        <v>0</v>
      </c>
      <c r="S277" s="594">
        <f>'STATE- GOA'!U277</f>
        <v>0</v>
      </c>
      <c r="T277" s="602">
        <f>'STATE- GOA'!X277</f>
        <v>0</v>
      </c>
      <c r="U277" s="602">
        <f>'STATE- GOA'!Y277</f>
        <v>0</v>
      </c>
      <c r="V277" s="594">
        <f>'STATE- GOA'!Z277</f>
        <v>0</v>
      </c>
      <c r="W277" s="602">
        <f>'STATE- GOA'!AA277</f>
        <v>0</v>
      </c>
      <c r="X277" s="594">
        <f>'STATE- GOA'!AB277</f>
        <v>0</v>
      </c>
      <c r="Y277" s="605"/>
      <c r="Z277" s="619">
        <f>SUM('North District :South Disrict'!AB277)</f>
        <v>0</v>
      </c>
      <c r="AA277" s="619">
        <f t="shared" si="13"/>
        <v>0</v>
      </c>
    </row>
    <row r="278" spans="1:27">
      <c r="A278" s="594">
        <v>11.04</v>
      </c>
      <c r="B278" s="606" t="s">
        <v>274</v>
      </c>
      <c r="C278" s="602">
        <f>'STATE- GOA'!C278</f>
        <v>0</v>
      </c>
      <c r="D278" s="594">
        <f>'STATE- GOA'!D278</f>
        <v>0</v>
      </c>
      <c r="E278" s="602">
        <f>'STATE- GOA'!E278</f>
        <v>0</v>
      </c>
      <c r="F278" s="594">
        <f>'STATE- GOA'!F278</f>
        <v>0</v>
      </c>
      <c r="G278" s="603">
        <f>'STATE- GOA'!G278</f>
        <v>0</v>
      </c>
      <c r="H278" s="603">
        <f>'STATE- GOA'!H278</f>
        <v>0</v>
      </c>
      <c r="I278" s="602">
        <f>'STATE- GOA'!I278</f>
        <v>0</v>
      </c>
      <c r="J278" s="594">
        <f>'STATE- GOA'!J278</f>
        <v>0</v>
      </c>
      <c r="K278" s="602">
        <f>'STATE- GOA'!K278</f>
        <v>0</v>
      </c>
      <c r="L278" s="594">
        <f>'STATE- GOA'!L278</f>
        <v>0</v>
      </c>
      <c r="M278" s="631">
        <f>'STATE- GOA'!O278</f>
        <v>0</v>
      </c>
      <c r="N278" s="602">
        <f>'STATE- GOA'!P278</f>
        <v>0</v>
      </c>
      <c r="O278" s="594">
        <f>'STATE- GOA'!Q278</f>
        <v>0</v>
      </c>
      <c r="P278" s="602">
        <f>'STATE- GOA'!R278</f>
        <v>0</v>
      </c>
      <c r="Q278" s="594">
        <f>'STATE- GOA'!S278</f>
        <v>0</v>
      </c>
      <c r="R278" s="602">
        <f>'STATE- GOA'!T278</f>
        <v>0</v>
      </c>
      <c r="S278" s="594">
        <f>'STATE- GOA'!U278</f>
        <v>0</v>
      </c>
      <c r="T278" s="602">
        <f>'STATE- GOA'!X278</f>
        <v>0</v>
      </c>
      <c r="U278" s="602">
        <f>'STATE- GOA'!Y278</f>
        <v>0</v>
      </c>
      <c r="V278" s="594">
        <f>'STATE- GOA'!Z278</f>
        <v>0</v>
      </c>
      <c r="W278" s="602">
        <f>'STATE- GOA'!AA278</f>
        <v>0</v>
      </c>
      <c r="X278" s="594">
        <f>'STATE- GOA'!AB278</f>
        <v>0</v>
      </c>
      <c r="Y278" s="606"/>
      <c r="Z278" s="619">
        <f>SUM('North District :South Disrict'!AB278)</f>
        <v>0</v>
      </c>
      <c r="AA278" s="619">
        <f t="shared" si="13"/>
        <v>0</v>
      </c>
    </row>
    <row r="279" spans="1:27" ht="27">
      <c r="A279" s="594"/>
      <c r="B279" s="605" t="s">
        <v>275</v>
      </c>
      <c r="C279" s="602">
        <f>'STATE- GOA'!C279</f>
        <v>0</v>
      </c>
      <c r="D279" s="594">
        <f>'STATE- GOA'!D279</f>
        <v>0</v>
      </c>
      <c r="E279" s="602">
        <f>'STATE- GOA'!E279</f>
        <v>0</v>
      </c>
      <c r="F279" s="594">
        <f>'STATE- GOA'!F279</f>
        <v>0</v>
      </c>
      <c r="G279" s="603">
        <f>'STATE- GOA'!G279</f>
        <v>0</v>
      </c>
      <c r="H279" s="603">
        <f>'STATE- GOA'!H279</f>
        <v>0</v>
      </c>
      <c r="I279" s="602">
        <f>'STATE- GOA'!I279</f>
        <v>0</v>
      </c>
      <c r="J279" s="594">
        <f>'STATE- GOA'!J279</f>
        <v>0</v>
      </c>
      <c r="K279" s="602">
        <f>'STATE- GOA'!K279</f>
        <v>0</v>
      </c>
      <c r="L279" s="594">
        <f>'STATE- GOA'!L279</f>
        <v>0</v>
      </c>
      <c r="M279" s="631">
        <f>'STATE- GOA'!O279</f>
        <v>0.06</v>
      </c>
      <c r="N279" s="602">
        <f>'STATE- GOA'!P279</f>
        <v>0</v>
      </c>
      <c r="O279" s="594">
        <f>'STATE- GOA'!Q279</f>
        <v>0</v>
      </c>
      <c r="P279" s="602">
        <f>'STATE- GOA'!R279</f>
        <v>0</v>
      </c>
      <c r="Q279" s="594">
        <f>'STATE- GOA'!S279</f>
        <v>0</v>
      </c>
      <c r="R279" s="602">
        <f>'STATE- GOA'!T279</f>
        <v>0</v>
      </c>
      <c r="S279" s="594">
        <f>'STATE- GOA'!U279</f>
        <v>0</v>
      </c>
      <c r="T279" s="602">
        <f>'STATE- GOA'!X279</f>
        <v>0.06</v>
      </c>
      <c r="U279" s="602">
        <f>'STATE- GOA'!Y279</f>
        <v>0</v>
      </c>
      <c r="V279" s="594">
        <f>'STATE- GOA'!Z279</f>
        <v>0</v>
      </c>
      <c r="W279" s="602">
        <f>'STATE- GOA'!AA279</f>
        <v>0</v>
      </c>
      <c r="X279" s="594">
        <f>'STATE- GOA'!AB279</f>
        <v>0</v>
      </c>
      <c r="Y279" s="605"/>
      <c r="Z279" s="619">
        <f>SUM('North District :South Disrict'!AB279)</f>
        <v>0</v>
      </c>
      <c r="AA279" s="619">
        <f t="shared" si="13"/>
        <v>0</v>
      </c>
    </row>
    <row r="280" spans="1:27" ht="27">
      <c r="A280" s="594"/>
      <c r="B280" s="605" t="s">
        <v>276</v>
      </c>
      <c r="C280" s="602">
        <f>'STATE- GOA'!C280</f>
        <v>0</v>
      </c>
      <c r="D280" s="594">
        <f>'STATE- GOA'!D280</f>
        <v>0</v>
      </c>
      <c r="E280" s="602">
        <f>'STATE- GOA'!E280</f>
        <v>0</v>
      </c>
      <c r="F280" s="594">
        <f>'STATE- GOA'!F280</f>
        <v>0</v>
      </c>
      <c r="G280" s="603">
        <f>'STATE- GOA'!G280</f>
        <v>0</v>
      </c>
      <c r="H280" s="603">
        <f>'STATE- GOA'!H280</f>
        <v>0</v>
      </c>
      <c r="I280" s="602">
        <f>'STATE- GOA'!I280</f>
        <v>0</v>
      </c>
      <c r="J280" s="594">
        <f>'STATE- GOA'!J280</f>
        <v>0</v>
      </c>
      <c r="K280" s="602">
        <f>'STATE- GOA'!K280</f>
        <v>0</v>
      </c>
      <c r="L280" s="594">
        <f>'STATE- GOA'!L280</f>
        <v>0</v>
      </c>
      <c r="M280" s="631">
        <f>'STATE- GOA'!O280</f>
        <v>0.06</v>
      </c>
      <c r="N280" s="602">
        <f>'STATE- GOA'!P280</f>
        <v>0</v>
      </c>
      <c r="O280" s="594">
        <f>'STATE- GOA'!Q280</f>
        <v>0</v>
      </c>
      <c r="P280" s="602">
        <f>'STATE- GOA'!R280</f>
        <v>0</v>
      </c>
      <c r="Q280" s="594">
        <f>'STATE- GOA'!S280</f>
        <v>0</v>
      </c>
      <c r="R280" s="602">
        <f>'STATE- GOA'!T280</f>
        <v>0</v>
      </c>
      <c r="S280" s="594">
        <f>'STATE- GOA'!U280</f>
        <v>0</v>
      </c>
      <c r="T280" s="602">
        <f>'STATE- GOA'!X280</f>
        <v>0.06</v>
      </c>
      <c r="U280" s="602">
        <f>'STATE- GOA'!Y280</f>
        <v>0</v>
      </c>
      <c r="V280" s="594">
        <f>'STATE- GOA'!Z280</f>
        <v>0</v>
      </c>
      <c r="W280" s="602">
        <f>'STATE- GOA'!AA280</f>
        <v>0</v>
      </c>
      <c r="X280" s="594">
        <f>'STATE- GOA'!AB280</f>
        <v>0</v>
      </c>
      <c r="Y280" s="605"/>
      <c r="Z280" s="619">
        <f>SUM('North District :South Disrict'!AB280)</f>
        <v>0</v>
      </c>
      <c r="AA280" s="619">
        <f t="shared" si="13"/>
        <v>0</v>
      </c>
    </row>
    <row r="281" spans="1:27" ht="18">
      <c r="A281" s="594"/>
      <c r="B281" s="606" t="s">
        <v>278</v>
      </c>
      <c r="C281" s="602">
        <f>'STATE- GOA'!C281</f>
        <v>0</v>
      </c>
      <c r="D281" s="594">
        <f>'STATE- GOA'!D281</f>
        <v>0</v>
      </c>
      <c r="E281" s="602">
        <f>'STATE- GOA'!E281</f>
        <v>0</v>
      </c>
      <c r="F281" s="594">
        <f>'STATE- GOA'!F281</f>
        <v>0</v>
      </c>
      <c r="G281" s="603">
        <f>'STATE- GOA'!G281</f>
        <v>0</v>
      </c>
      <c r="H281" s="603">
        <f>'STATE- GOA'!H281</f>
        <v>0</v>
      </c>
      <c r="I281" s="602">
        <f>'STATE- GOA'!I281</f>
        <v>0</v>
      </c>
      <c r="J281" s="594">
        <f>'STATE- GOA'!J281</f>
        <v>0</v>
      </c>
      <c r="K281" s="602">
        <f>'STATE- GOA'!K281</f>
        <v>0</v>
      </c>
      <c r="L281" s="594">
        <f>'STATE- GOA'!L281</f>
        <v>0</v>
      </c>
      <c r="M281" s="631">
        <f>'STATE- GOA'!O281</f>
        <v>0</v>
      </c>
      <c r="N281" s="602">
        <f>'STATE- GOA'!P281</f>
        <v>0</v>
      </c>
      <c r="O281" s="594">
        <f>'STATE- GOA'!Q281</f>
        <v>0</v>
      </c>
      <c r="P281" s="602">
        <f>'STATE- GOA'!R281</f>
        <v>0</v>
      </c>
      <c r="Q281" s="594">
        <f>'STATE- GOA'!S281</f>
        <v>0</v>
      </c>
      <c r="R281" s="602">
        <f>'STATE- GOA'!T281</f>
        <v>0</v>
      </c>
      <c r="S281" s="594">
        <f>'STATE- GOA'!U281</f>
        <v>0</v>
      </c>
      <c r="T281" s="602">
        <f>'STATE- GOA'!X281</f>
        <v>0</v>
      </c>
      <c r="U281" s="602">
        <f>'STATE- GOA'!Y281</f>
        <v>0</v>
      </c>
      <c r="V281" s="594">
        <f>'STATE- GOA'!Z281</f>
        <v>0</v>
      </c>
      <c r="W281" s="602">
        <f>'STATE- GOA'!AA281</f>
        <v>0</v>
      </c>
      <c r="X281" s="594">
        <f>'STATE- GOA'!AB281</f>
        <v>0</v>
      </c>
      <c r="Y281" s="606"/>
      <c r="Z281" s="619">
        <f>SUM('North District :South Disrict'!AB281)</f>
        <v>0</v>
      </c>
      <c r="AA281" s="619">
        <f t="shared" si="13"/>
        <v>0</v>
      </c>
    </row>
    <row r="282" spans="1:27" ht="45">
      <c r="A282" s="594">
        <v>11.05</v>
      </c>
      <c r="B282" s="601" t="s">
        <v>69</v>
      </c>
      <c r="C282" s="602">
        <f>'STATE- GOA'!C282</f>
        <v>0</v>
      </c>
      <c r="D282" s="594">
        <f>'STATE- GOA'!D282</f>
        <v>0</v>
      </c>
      <c r="E282" s="602">
        <f>'STATE- GOA'!E282</f>
        <v>0</v>
      </c>
      <c r="F282" s="594">
        <f>'STATE- GOA'!F282</f>
        <v>0</v>
      </c>
      <c r="G282" s="603">
        <f>'STATE- GOA'!G282</f>
        <v>0</v>
      </c>
      <c r="H282" s="603">
        <f>'STATE- GOA'!H282</f>
        <v>0</v>
      </c>
      <c r="I282" s="602">
        <f>'STATE- GOA'!I282</f>
        <v>0</v>
      </c>
      <c r="J282" s="594">
        <f>'STATE- GOA'!J282</f>
        <v>0</v>
      </c>
      <c r="K282" s="602">
        <f>'STATE- GOA'!K282</f>
        <v>0</v>
      </c>
      <c r="L282" s="594">
        <f>'STATE- GOA'!L282</f>
        <v>0</v>
      </c>
      <c r="M282" s="631">
        <f>'STATE- GOA'!O282</f>
        <v>0</v>
      </c>
      <c r="N282" s="602">
        <f>'STATE- GOA'!P282</f>
        <v>0</v>
      </c>
      <c r="O282" s="594">
        <f>'STATE- GOA'!Q282</f>
        <v>0</v>
      </c>
      <c r="P282" s="602">
        <f>'STATE- GOA'!R282</f>
        <v>0</v>
      </c>
      <c r="Q282" s="594">
        <f>'STATE- GOA'!S282</f>
        <v>0</v>
      </c>
      <c r="R282" s="602">
        <f>'STATE- GOA'!T282</f>
        <v>0</v>
      </c>
      <c r="S282" s="594">
        <f>'STATE- GOA'!U282</f>
        <v>0</v>
      </c>
      <c r="T282" s="602">
        <f>'STATE- GOA'!X282</f>
        <v>0</v>
      </c>
      <c r="U282" s="602">
        <f>'STATE- GOA'!Y282</f>
        <v>0</v>
      </c>
      <c r="V282" s="594">
        <f>'STATE- GOA'!Z282</f>
        <v>0</v>
      </c>
      <c r="W282" s="602">
        <f>'STATE- GOA'!AA282</f>
        <v>0</v>
      </c>
      <c r="X282" s="594">
        <f>'STATE- GOA'!AB282</f>
        <v>0</v>
      </c>
      <c r="Y282" s="601"/>
      <c r="Z282" s="619">
        <f>SUM('North District :South Disrict'!AB282)</f>
        <v>0</v>
      </c>
      <c r="AA282" s="619">
        <f t="shared" si="13"/>
        <v>0</v>
      </c>
    </row>
    <row r="283" spans="1:27">
      <c r="A283" s="594"/>
      <c r="B283" s="601" t="s">
        <v>41</v>
      </c>
      <c r="C283" s="602">
        <f>'STATE- GOA'!C283</f>
        <v>38</v>
      </c>
      <c r="D283" s="594">
        <f>'STATE- GOA'!D283</f>
        <v>0.22</v>
      </c>
      <c r="E283" s="602">
        <f>'STATE- GOA'!E283</f>
        <v>38</v>
      </c>
      <c r="F283" s="594">
        <f>'STATE- GOA'!F283</f>
        <v>0.22</v>
      </c>
      <c r="G283" s="603">
        <f>'STATE- GOA'!G283</f>
        <v>1</v>
      </c>
      <c r="H283" s="603">
        <f>'STATE- GOA'!H283</f>
        <v>1</v>
      </c>
      <c r="I283" s="602">
        <f>'STATE- GOA'!I283</f>
        <v>0</v>
      </c>
      <c r="J283" s="594">
        <f>'STATE- GOA'!J283</f>
        <v>0</v>
      </c>
      <c r="K283" s="602">
        <f>'STATE- GOA'!K283</f>
        <v>0</v>
      </c>
      <c r="L283" s="594">
        <f>'STATE- GOA'!L283</f>
        <v>0</v>
      </c>
      <c r="M283" s="631">
        <f>'STATE- GOA'!O283</f>
        <v>0.02</v>
      </c>
      <c r="N283" s="602">
        <f>'STATE- GOA'!P283</f>
        <v>40</v>
      </c>
      <c r="O283" s="594">
        <f>'STATE- GOA'!Q283</f>
        <v>0.8</v>
      </c>
      <c r="P283" s="602">
        <f>'STATE- GOA'!R283</f>
        <v>40</v>
      </c>
      <c r="Q283" s="594">
        <f>'STATE- GOA'!S283</f>
        <v>0.8</v>
      </c>
      <c r="R283" s="602">
        <f>'STATE- GOA'!T283</f>
        <v>0</v>
      </c>
      <c r="S283" s="594">
        <f>'STATE- GOA'!U283</f>
        <v>0</v>
      </c>
      <c r="T283" s="602">
        <f>'STATE- GOA'!X283</f>
        <v>0.02</v>
      </c>
      <c r="U283" s="602">
        <f>'STATE- GOA'!Y283</f>
        <v>40</v>
      </c>
      <c r="V283" s="594">
        <f>'STATE- GOA'!Z283</f>
        <v>0.8</v>
      </c>
      <c r="W283" s="602">
        <f>'STATE- GOA'!AA283</f>
        <v>40</v>
      </c>
      <c r="X283" s="594">
        <f>'STATE- GOA'!AB283</f>
        <v>0.8</v>
      </c>
      <c r="Y283" s="919" t="s">
        <v>614</v>
      </c>
      <c r="Z283" s="619">
        <f>SUM('North District :South Disrict'!AB283)</f>
        <v>0.8</v>
      </c>
      <c r="AA283" s="619">
        <f t="shared" si="13"/>
        <v>0</v>
      </c>
    </row>
    <row r="284" spans="1:27">
      <c r="A284" s="594"/>
      <c r="B284" s="601" t="s">
        <v>42</v>
      </c>
      <c r="C284" s="602">
        <f>'STATE- GOA'!C284</f>
        <v>54</v>
      </c>
      <c r="D284" s="594">
        <f>'STATE- GOA'!D284</f>
        <v>0.32</v>
      </c>
      <c r="E284" s="602">
        <f>'STATE- GOA'!E284</f>
        <v>54</v>
      </c>
      <c r="F284" s="594">
        <f>'STATE- GOA'!F284</f>
        <v>0.22</v>
      </c>
      <c r="G284" s="603">
        <f>'STATE- GOA'!G284</f>
        <v>1</v>
      </c>
      <c r="H284" s="603">
        <f>'STATE- GOA'!H284</f>
        <v>0.6875</v>
      </c>
      <c r="I284" s="602">
        <f>'STATE- GOA'!I284</f>
        <v>0</v>
      </c>
      <c r="J284" s="594">
        <f>'STATE- GOA'!J284</f>
        <v>0.1</v>
      </c>
      <c r="K284" s="602">
        <f>'STATE- GOA'!K284</f>
        <v>0</v>
      </c>
      <c r="L284" s="594">
        <f>'STATE- GOA'!L284</f>
        <v>0</v>
      </c>
      <c r="M284" s="631">
        <f>'STATE- GOA'!O284</f>
        <v>0.02</v>
      </c>
      <c r="N284" s="602">
        <f>'STATE- GOA'!P284</f>
        <v>80</v>
      </c>
      <c r="O284" s="594">
        <f>'STATE- GOA'!Q284</f>
        <v>1.6</v>
      </c>
      <c r="P284" s="602">
        <f>'STATE- GOA'!R284</f>
        <v>80</v>
      </c>
      <c r="Q284" s="594">
        <f>'STATE- GOA'!S284</f>
        <v>1.6</v>
      </c>
      <c r="R284" s="602">
        <f>'STATE- GOA'!T284</f>
        <v>0</v>
      </c>
      <c r="S284" s="594">
        <f>'STATE- GOA'!U284</f>
        <v>0</v>
      </c>
      <c r="T284" s="602">
        <f>'STATE- GOA'!X284</f>
        <v>0.02</v>
      </c>
      <c r="U284" s="602">
        <f>'STATE- GOA'!Y284</f>
        <v>80</v>
      </c>
      <c r="V284" s="594">
        <f>'STATE- GOA'!Z284</f>
        <v>1.6</v>
      </c>
      <c r="W284" s="602">
        <f>'STATE- GOA'!AA284</f>
        <v>80</v>
      </c>
      <c r="X284" s="594">
        <f>'STATE- GOA'!AB284</f>
        <v>1.6</v>
      </c>
      <c r="Y284" s="920"/>
      <c r="Z284" s="619">
        <f>SUM('North District :South Disrict'!AB284)</f>
        <v>1.6</v>
      </c>
      <c r="AA284" s="619">
        <f t="shared" si="13"/>
        <v>0</v>
      </c>
    </row>
    <row r="285" spans="1:27">
      <c r="A285" s="594"/>
      <c r="B285" s="601" t="s">
        <v>66</v>
      </c>
      <c r="C285" s="602">
        <f>'STATE- GOA'!C285</f>
        <v>56</v>
      </c>
      <c r="D285" s="594">
        <f>'STATE- GOA'!D285</f>
        <v>0.33800000000000002</v>
      </c>
      <c r="E285" s="602">
        <f>'STATE- GOA'!E285</f>
        <v>56</v>
      </c>
      <c r="F285" s="594">
        <f>'STATE- GOA'!F285</f>
        <v>0.34</v>
      </c>
      <c r="G285" s="603">
        <f>'STATE- GOA'!G285</f>
        <v>1</v>
      </c>
      <c r="H285" s="603">
        <f>'STATE- GOA'!H285</f>
        <v>1.0059171597633136</v>
      </c>
      <c r="I285" s="602">
        <f>'STATE- GOA'!I285</f>
        <v>0</v>
      </c>
      <c r="J285" s="594">
        <f>'STATE- GOA'!J285</f>
        <v>-2.0000000000000018E-3</v>
      </c>
      <c r="K285" s="602">
        <f>'STATE- GOA'!K285</f>
        <v>0</v>
      </c>
      <c r="L285" s="594">
        <f>'STATE- GOA'!L285</f>
        <v>0</v>
      </c>
      <c r="M285" s="631">
        <f>'STATE- GOA'!O285</f>
        <v>0.02</v>
      </c>
      <c r="N285" s="602">
        <f>'STATE- GOA'!P285</f>
        <v>108</v>
      </c>
      <c r="O285" s="594">
        <f>'STATE- GOA'!Q285</f>
        <v>2.16</v>
      </c>
      <c r="P285" s="602">
        <f>'STATE- GOA'!R285</f>
        <v>108</v>
      </c>
      <c r="Q285" s="594">
        <f>'STATE- GOA'!S285</f>
        <v>2.16</v>
      </c>
      <c r="R285" s="602">
        <f>'STATE- GOA'!T285</f>
        <v>0</v>
      </c>
      <c r="S285" s="594">
        <f>'STATE- GOA'!U285</f>
        <v>0</v>
      </c>
      <c r="T285" s="602">
        <f>'STATE- GOA'!X285</f>
        <v>0.02</v>
      </c>
      <c r="U285" s="602">
        <f>'STATE- GOA'!Y285</f>
        <v>108</v>
      </c>
      <c r="V285" s="594">
        <f>'STATE- GOA'!Z285</f>
        <v>2.16</v>
      </c>
      <c r="W285" s="602">
        <f>'STATE- GOA'!AA285</f>
        <v>108</v>
      </c>
      <c r="X285" s="594">
        <f>'STATE- GOA'!AB285</f>
        <v>2.16</v>
      </c>
      <c r="Y285" s="921"/>
      <c r="Z285" s="619">
        <f>SUM('North District :South Disrict'!AB285)</f>
        <v>2.16</v>
      </c>
      <c r="AA285" s="619">
        <f t="shared" si="13"/>
        <v>0</v>
      </c>
    </row>
    <row r="286" spans="1:27" ht="18">
      <c r="A286" s="594"/>
      <c r="B286" s="606" t="s">
        <v>279</v>
      </c>
      <c r="C286" s="602">
        <f>'STATE- GOA'!C286</f>
        <v>0</v>
      </c>
      <c r="D286" s="594">
        <f>'STATE- GOA'!D286</f>
        <v>0</v>
      </c>
      <c r="E286" s="602">
        <f>'STATE- GOA'!E286</f>
        <v>0</v>
      </c>
      <c r="F286" s="594">
        <f>'STATE- GOA'!F286</f>
        <v>0</v>
      </c>
      <c r="G286" s="603">
        <f>'STATE- GOA'!G286</f>
        <v>0</v>
      </c>
      <c r="H286" s="603">
        <f>'STATE- GOA'!H286</f>
        <v>0</v>
      </c>
      <c r="I286" s="602">
        <f>'STATE- GOA'!I286</f>
        <v>0</v>
      </c>
      <c r="J286" s="594">
        <f>'STATE- GOA'!J286</f>
        <v>0</v>
      </c>
      <c r="K286" s="602">
        <f>'STATE- GOA'!K286</f>
        <v>0</v>
      </c>
      <c r="L286" s="594">
        <f>'STATE- GOA'!L286</f>
        <v>0</v>
      </c>
      <c r="M286" s="631">
        <f>'STATE- GOA'!O286</f>
        <v>0</v>
      </c>
      <c r="N286" s="602">
        <f>'STATE- GOA'!P286</f>
        <v>0</v>
      </c>
      <c r="O286" s="594">
        <f>'STATE- GOA'!Q286</f>
        <v>0</v>
      </c>
      <c r="P286" s="602">
        <f>'STATE- GOA'!R286</f>
        <v>0</v>
      </c>
      <c r="Q286" s="594">
        <f>'STATE- GOA'!S286</f>
        <v>0</v>
      </c>
      <c r="R286" s="602">
        <f>'STATE- GOA'!T286</f>
        <v>0</v>
      </c>
      <c r="S286" s="594">
        <f>'STATE- GOA'!U286</f>
        <v>0</v>
      </c>
      <c r="T286" s="602">
        <f>'STATE- GOA'!X286</f>
        <v>0</v>
      </c>
      <c r="U286" s="602">
        <f>'STATE- GOA'!Y286</f>
        <v>0</v>
      </c>
      <c r="V286" s="594">
        <f>'STATE- GOA'!Z286</f>
        <v>0</v>
      </c>
      <c r="W286" s="602">
        <f>'STATE- GOA'!AA286</f>
        <v>0</v>
      </c>
      <c r="X286" s="594">
        <f>'STATE- GOA'!AB286</f>
        <v>0</v>
      </c>
      <c r="Y286" s="606"/>
      <c r="Z286" s="619">
        <f>SUM('North District :South Disrict'!AB286)</f>
        <v>0</v>
      </c>
      <c r="AA286" s="619">
        <f t="shared" si="13"/>
        <v>0</v>
      </c>
    </row>
    <row r="287" spans="1:27" ht="18">
      <c r="A287" s="594">
        <v>11.06</v>
      </c>
      <c r="B287" s="601" t="s">
        <v>70</v>
      </c>
      <c r="C287" s="602">
        <f>'STATE- GOA'!C287</f>
        <v>5</v>
      </c>
      <c r="D287" s="594">
        <f>'STATE- GOA'!D287</f>
        <v>0.1</v>
      </c>
      <c r="E287" s="602">
        <f>'STATE- GOA'!E287</f>
        <v>5</v>
      </c>
      <c r="F287" s="594">
        <f>'STATE- GOA'!F287</f>
        <v>0.06</v>
      </c>
      <c r="G287" s="603">
        <f>'STATE- GOA'!G287</f>
        <v>1</v>
      </c>
      <c r="H287" s="603">
        <f>'STATE- GOA'!H287</f>
        <v>0.6</v>
      </c>
      <c r="I287" s="602">
        <f>'STATE- GOA'!I287</f>
        <v>0</v>
      </c>
      <c r="J287" s="594">
        <f>'STATE- GOA'!J287</f>
        <v>4.0000000000000008E-2</v>
      </c>
      <c r="K287" s="602">
        <f>'STATE- GOA'!K287</f>
        <v>0</v>
      </c>
      <c r="L287" s="594">
        <f>'STATE- GOA'!L287</f>
        <v>0</v>
      </c>
      <c r="M287" s="631">
        <f>'STATE- GOA'!O287</f>
        <v>0.02</v>
      </c>
      <c r="N287" s="602">
        <f>'STATE- GOA'!P287</f>
        <v>50</v>
      </c>
      <c r="O287" s="594">
        <f>'STATE- GOA'!Q287</f>
        <v>1</v>
      </c>
      <c r="P287" s="602">
        <f>'STATE- GOA'!R287</f>
        <v>50</v>
      </c>
      <c r="Q287" s="594">
        <f>'STATE- GOA'!S287</f>
        <v>1</v>
      </c>
      <c r="R287" s="602">
        <f>'STATE- GOA'!T287</f>
        <v>0</v>
      </c>
      <c r="S287" s="594">
        <f>'STATE- GOA'!U287</f>
        <v>0</v>
      </c>
      <c r="T287" s="602">
        <f>'STATE- GOA'!X287</f>
        <v>0.02</v>
      </c>
      <c r="U287" s="602">
        <f>'STATE- GOA'!Y287</f>
        <v>50</v>
      </c>
      <c r="V287" s="594">
        <f>'STATE- GOA'!Z287</f>
        <v>1</v>
      </c>
      <c r="W287" s="602">
        <f>'STATE- GOA'!AA287</f>
        <v>50</v>
      </c>
      <c r="X287" s="594">
        <f>'STATE- GOA'!AB287</f>
        <v>1</v>
      </c>
      <c r="Y287" s="601" t="s">
        <v>604</v>
      </c>
      <c r="Z287" s="619">
        <f>SUM('North District :South Disrict'!AB287)</f>
        <v>1</v>
      </c>
      <c r="AA287" s="619">
        <f t="shared" si="13"/>
        <v>0</v>
      </c>
    </row>
    <row r="288" spans="1:27" ht="18">
      <c r="A288" s="594">
        <v>11.07</v>
      </c>
      <c r="B288" s="601" t="s">
        <v>71</v>
      </c>
      <c r="C288" s="602">
        <f>'STATE- GOA'!C288</f>
        <v>12</v>
      </c>
      <c r="D288" s="594">
        <f>'STATE- GOA'!D288</f>
        <v>0.19600000000000001</v>
      </c>
      <c r="E288" s="602">
        <f>'STATE- GOA'!E288</f>
        <v>12</v>
      </c>
      <c r="F288" s="594">
        <f>'STATE- GOA'!F288</f>
        <v>0.12</v>
      </c>
      <c r="G288" s="603">
        <f>'STATE- GOA'!G288</f>
        <v>1</v>
      </c>
      <c r="H288" s="603">
        <f>'STATE- GOA'!H288</f>
        <v>0.61224489795918358</v>
      </c>
      <c r="I288" s="602">
        <f>'STATE- GOA'!I288</f>
        <v>0</v>
      </c>
      <c r="J288" s="594">
        <f>'STATE- GOA'!J288</f>
        <v>7.6000000000000012E-2</v>
      </c>
      <c r="K288" s="602">
        <f>'STATE- GOA'!K288</f>
        <v>0</v>
      </c>
      <c r="L288" s="594">
        <f>'STATE- GOA'!L288</f>
        <v>0</v>
      </c>
      <c r="M288" s="631">
        <f>'STATE- GOA'!O288</f>
        <v>1.6E-2</v>
      </c>
      <c r="N288" s="602">
        <f>'STATE- GOA'!P288</f>
        <v>500</v>
      </c>
      <c r="O288" s="594">
        <f>'STATE- GOA'!Q288</f>
        <v>8</v>
      </c>
      <c r="P288" s="602">
        <f>'STATE- GOA'!R288</f>
        <v>500</v>
      </c>
      <c r="Q288" s="594">
        <f>'STATE- GOA'!S288</f>
        <v>8</v>
      </c>
      <c r="R288" s="602">
        <f>'STATE- GOA'!T288</f>
        <v>0</v>
      </c>
      <c r="S288" s="594">
        <f>'STATE- GOA'!U288</f>
        <v>0</v>
      </c>
      <c r="T288" s="602">
        <f>'STATE- GOA'!X288</f>
        <v>1.6E-2</v>
      </c>
      <c r="U288" s="602">
        <f>'STATE- GOA'!Y288</f>
        <v>500</v>
      </c>
      <c r="V288" s="594">
        <f>'STATE- GOA'!Z288</f>
        <v>8</v>
      </c>
      <c r="W288" s="602">
        <f>'STATE- GOA'!AA288</f>
        <v>500</v>
      </c>
      <c r="X288" s="594">
        <f>'STATE- GOA'!AB288</f>
        <v>8</v>
      </c>
      <c r="Y288" s="601" t="s">
        <v>604</v>
      </c>
      <c r="Z288" s="619">
        <f>SUM('North District :South Disrict'!AB288)</f>
        <v>8</v>
      </c>
      <c r="AA288" s="619">
        <f t="shared" si="13"/>
        <v>0</v>
      </c>
    </row>
    <row r="289" spans="1:27">
      <c r="A289" s="594"/>
      <c r="B289" s="601" t="s">
        <v>345</v>
      </c>
      <c r="C289" s="602">
        <f>'STATE- GOA'!C289</f>
        <v>0</v>
      </c>
      <c r="D289" s="594">
        <f>'STATE- GOA'!D289</f>
        <v>0</v>
      </c>
      <c r="E289" s="602">
        <f>'STATE- GOA'!E289</f>
        <v>0</v>
      </c>
      <c r="F289" s="594">
        <f>'STATE- GOA'!F289</f>
        <v>0</v>
      </c>
      <c r="G289" s="603">
        <f>'STATE- GOA'!G289</f>
        <v>0</v>
      </c>
      <c r="H289" s="603">
        <f>'STATE- GOA'!H289</f>
        <v>0</v>
      </c>
      <c r="I289" s="602">
        <f>'STATE- GOA'!I289</f>
        <v>0</v>
      </c>
      <c r="J289" s="594">
        <f>'STATE- GOA'!J289</f>
        <v>0</v>
      </c>
      <c r="K289" s="602">
        <f>'STATE- GOA'!K289</f>
        <v>0</v>
      </c>
      <c r="L289" s="594">
        <f>'STATE- GOA'!L289</f>
        <v>0</v>
      </c>
      <c r="M289" s="631">
        <f>'STATE- GOA'!O289</f>
        <v>0</v>
      </c>
      <c r="N289" s="602">
        <f>'STATE- GOA'!P289</f>
        <v>0</v>
      </c>
      <c r="O289" s="594">
        <f>'STATE- GOA'!Q289</f>
        <v>0</v>
      </c>
      <c r="P289" s="602">
        <f>'STATE- GOA'!R289</f>
        <v>0</v>
      </c>
      <c r="Q289" s="594">
        <f>'STATE- GOA'!S289</f>
        <v>0</v>
      </c>
      <c r="R289" s="602">
        <f>'STATE- GOA'!T289</f>
        <v>0</v>
      </c>
      <c r="S289" s="594">
        <f>'STATE- GOA'!U289</f>
        <v>0</v>
      </c>
      <c r="T289" s="602">
        <f>'STATE- GOA'!X289</f>
        <v>0</v>
      </c>
      <c r="U289" s="602">
        <f>'STATE- GOA'!Y289</f>
        <v>0</v>
      </c>
      <c r="V289" s="594">
        <f>'STATE- GOA'!Z289</f>
        <v>0</v>
      </c>
      <c r="W289" s="602">
        <f>'STATE- GOA'!AA289</f>
        <v>0</v>
      </c>
      <c r="X289" s="594">
        <f>'STATE- GOA'!AB289</f>
        <v>0</v>
      </c>
      <c r="Y289" s="601"/>
      <c r="Z289" s="619">
        <f>SUM('North District :South Disrict'!AB289)</f>
        <v>0</v>
      </c>
      <c r="AA289" s="619">
        <f t="shared" si="13"/>
        <v>0</v>
      </c>
    </row>
    <row r="290" spans="1:27">
      <c r="A290" s="594"/>
      <c r="B290" s="599" t="s">
        <v>36</v>
      </c>
      <c r="C290" s="602">
        <f>'STATE- GOA'!C290</f>
        <v>2982</v>
      </c>
      <c r="D290" s="594">
        <f>'STATE- GOA'!D290</f>
        <v>39.414000000000001</v>
      </c>
      <c r="E290" s="602">
        <f>'STATE- GOA'!E290</f>
        <v>1609</v>
      </c>
      <c r="F290" s="594">
        <f>'STATE- GOA'!F290</f>
        <v>20.069999999999997</v>
      </c>
      <c r="G290" s="603">
        <f>'STATE- GOA'!G290</f>
        <v>0.53957075788061704</v>
      </c>
      <c r="H290" s="603">
        <f>'STATE- GOA'!H290</f>
        <v>0.50920992540721566</v>
      </c>
      <c r="I290" s="602">
        <f>'STATE- GOA'!I290</f>
        <v>1373</v>
      </c>
      <c r="J290" s="594">
        <f>'STATE- GOA'!J290</f>
        <v>19.344000000000005</v>
      </c>
      <c r="K290" s="602">
        <f>'STATE- GOA'!K290</f>
        <v>0</v>
      </c>
      <c r="L290" s="594">
        <f>'STATE- GOA'!L290</f>
        <v>0</v>
      </c>
      <c r="M290" s="631">
        <f>'STATE- GOA'!O290</f>
        <v>0</v>
      </c>
      <c r="N290" s="602">
        <f>'STATE- GOA'!P290</f>
        <v>3278</v>
      </c>
      <c r="O290" s="594">
        <f>'STATE- GOA'!Q290</f>
        <v>63.56</v>
      </c>
      <c r="P290" s="602">
        <f>'STATE- GOA'!R290</f>
        <v>3278</v>
      </c>
      <c r="Q290" s="594">
        <f>'STATE- GOA'!S290</f>
        <v>63.56</v>
      </c>
      <c r="R290" s="602">
        <f>'STATE- GOA'!T290</f>
        <v>0</v>
      </c>
      <c r="S290" s="594">
        <f>'STATE- GOA'!U290</f>
        <v>0</v>
      </c>
      <c r="T290" s="602">
        <f>'STATE- GOA'!X290</f>
        <v>0</v>
      </c>
      <c r="U290" s="602">
        <f>'STATE- GOA'!Y290</f>
        <v>3278</v>
      </c>
      <c r="V290" s="594">
        <f>'STATE- GOA'!Z290</f>
        <v>63.56</v>
      </c>
      <c r="W290" s="602">
        <f>'STATE- GOA'!AA290</f>
        <v>3278</v>
      </c>
      <c r="X290" s="594">
        <f>'STATE- GOA'!AB290</f>
        <v>63.56</v>
      </c>
      <c r="Y290" s="599"/>
      <c r="Z290" s="619">
        <f>SUM('North District :South Disrict'!AB290)</f>
        <v>63.56</v>
      </c>
      <c r="AA290" s="619">
        <f t="shared" si="13"/>
        <v>0</v>
      </c>
    </row>
    <row r="291" spans="1:27" ht="18">
      <c r="A291" s="600">
        <v>12</v>
      </c>
      <c r="B291" s="595" t="s">
        <v>72</v>
      </c>
      <c r="C291" s="602">
        <f>'STATE- GOA'!C291</f>
        <v>0</v>
      </c>
      <c r="D291" s="594">
        <f>'STATE- GOA'!D291</f>
        <v>0</v>
      </c>
      <c r="E291" s="602">
        <f>'STATE- GOA'!E291</f>
        <v>0</v>
      </c>
      <c r="F291" s="594">
        <f>'STATE- GOA'!F291</f>
        <v>0</v>
      </c>
      <c r="G291" s="603">
        <f>'STATE- GOA'!G291</f>
        <v>0</v>
      </c>
      <c r="H291" s="603">
        <f>'STATE- GOA'!H291</f>
        <v>0</v>
      </c>
      <c r="I291" s="602">
        <f>'STATE- GOA'!I291</f>
        <v>0</v>
      </c>
      <c r="J291" s="594">
        <f>'STATE- GOA'!J291</f>
        <v>0</v>
      </c>
      <c r="K291" s="602">
        <f>'STATE- GOA'!K291</f>
        <v>0</v>
      </c>
      <c r="L291" s="594">
        <f>'STATE- GOA'!L291</f>
        <v>0</v>
      </c>
      <c r="M291" s="631">
        <f>'STATE- GOA'!O291</f>
        <v>0</v>
      </c>
      <c r="N291" s="602">
        <f>'STATE- GOA'!P291</f>
        <v>0</v>
      </c>
      <c r="O291" s="594">
        <f>'STATE- GOA'!Q291</f>
        <v>0</v>
      </c>
      <c r="P291" s="602">
        <f>'STATE- GOA'!R291</f>
        <v>0</v>
      </c>
      <c r="Q291" s="594">
        <f>'STATE- GOA'!S291</f>
        <v>0</v>
      </c>
      <c r="R291" s="602">
        <f>'STATE- GOA'!T291</f>
        <v>0</v>
      </c>
      <c r="S291" s="594">
        <f>'STATE- GOA'!U291</f>
        <v>0</v>
      </c>
      <c r="T291" s="602">
        <f>'STATE- GOA'!X291</f>
        <v>0</v>
      </c>
      <c r="U291" s="602">
        <f>'STATE- GOA'!Y291</f>
        <v>0</v>
      </c>
      <c r="V291" s="594">
        <f>'STATE- GOA'!Z291</f>
        <v>0</v>
      </c>
      <c r="W291" s="602">
        <f>'STATE- GOA'!AA291</f>
        <v>0</v>
      </c>
      <c r="X291" s="594">
        <f>'STATE- GOA'!AB291</f>
        <v>0</v>
      </c>
      <c r="Y291" s="595"/>
      <c r="Z291" s="619">
        <f>SUM('North District :South Disrict'!AB291)</f>
        <v>0</v>
      </c>
      <c r="AA291" s="619">
        <f t="shared" si="13"/>
        <v>0</v>
      </c>
    </row>
    <row r="292" spans="1:27">
      <c r="A292" s="594">
        <v>12.01</v>
      </c>
      <c r="B292" s="595" t="s">
        <v>73</v>
      </c>
      <c r="C292" s="602">
        <f>'STATE- GOA'!C292</f>
        <v>0</v>
      </c>
      <c r="D292" s="594">
        <f>'STATE- GOA'!D292</f>
        <v>0</v>
      </c>
      <c r="E292" s="602">
        <f>'STATE- GOA'!E292</f>
        <v>0</v>
      </c>
      <c r="F292" s="594">
        <f>'STATE- GOA'!F292</f>
        <v>0</v>
      </c>
      <c r="G292" s="603">
        <f>'STATE- GOA'!G292</f>
        <v>0</v>
      </c>
      <c r="H292" s="603">
        <f>'STATE- GOA'!H292</f>
        <v>0</v>
      </c>
      <c r="I292" s="602">
        <f>'STATE- GOA'!I292</f>
        <v>0</v>
      </c>
      <c r="J292" s="594">
        <f>'STATE- GOA'!J292</f>
        <v>0</v>
      </c>
      <c r="K292" s="602">
        <f>'STATE- GOA'!K292</f>
        <v>0</v>
      </c>
      <c r="L292" s="594">
        <f>'STATE- GOA'!L292</f>
        <v>0</v>
      </c>
      <c r="M292" s="631">
        <f>'STATE- GOA'!O292</f>
        <v>0</v>
      </c>
      <c r="N292" s="602">
        <f>'STATE- GOA'!P292</f>
        <v>0</v>
      </c>
      <c r="O292" s="594">
        <f>'STATE- GOA'!Q292</f>
        <v>0</v>
      </c>
      <c r="P292" s="602">
        <f>'STATE- GOA'!R292</f>
        <v>0</v>
      </c>
      <c r="Q292" s="594">
        <f>'STATE- GOA'!S292</f>
        <v>0</v>
      </c>
      <c r="R292" s="602">
        <f>'STATE- GOA'!T292</f>
        <v>0</v>
      </c>
      <c r="S292" s="594">
        <f>'STATE- GOA'!U292</f>
        <v>0</v>
      </c>
      <c r="T292" s="602">
        <f>'STATE- GOA'!X292</f>
        <v>0</v>
      </c>
      <c r="U292" s="602">
        <f>'STATE- GOA'!Y292</f>
        <v>0</v>
      </c>
      <c r="V292" s="594">
        <f>'STATE- GOA'!Z292</f>
        <v>0</v>
      </c>
      <c r="W292" s="602">
        <f>'STATE- GOA'!AA292</f>
        <v>0</v>
      </c>
      <c r="X292" s="594">
        <f>'STATE- GOA'!AB292</f>
        <v>0</v>
      </c>
      <c r="Y292" s="595"/>
      <c r="Z292" s="619">
        <f>SUM('North District :South Disrict'!AB292)</f>
        <v>0</v>
      </c>
      <c r="AA292" s="619">
        <f t="shared" si="13"/>
        <v>0</v>
      </c>
    </row>
    <row r="293" spans="1:27" ht="18">
      <c r="A293" s="594"/>
      <c r="B293" s="623" t="s">
        <v>74</v>
      </c>
      <c r="C293" s="602">
        <f>'STATE- GOA'!C293</f>
        <v>57</v>
      </c>
      <c r="D293" s="594">
        <f>'STATE- GOA'!D293</f>
        <v>183.82499999999999</v>
      </c>
      <c r="E293" s="602">
        <f>'STATE- GOA'!E293</f>
        <v>57</v>
      </c>
      <c r="F293" s="594">
        <f>'STATE- GOA'!F293</f>
        <v>166.95999999999998</v>
      </c>
      <c r="G293" s="603">
        <f>'STATE- GOA'!G293</f>
        <v>1</v>
      </c>
      <c r="H293" s="603">
        <f>'STATE- GOA'!H293</f>
        <v>0.90825513395892832</v>
      </c>
      <c r="I293" s="602">
        <f>'STATE- GOA'!I293</f>
        <v>0</v>
      </c>
      <c r="J293" s="594">
        <f>'STATE- GOA'!J293</f>
        <v>16.865000000000009</v>
      </c>
      <c r="K293" s="602">
        <f>'STATE- GOA'!K293</f>
        <v>0</v>
      </c>
      <c r="L293" s="594">
        <f>'STATE- GOA'!L293</f>
        <v>0</v>
      </c>
      <c r="M293" s="631">
        <f>'STATE- GOA'!O293</f>
        <v>3.4521600000000001</v>
      </c>
      <c r="N293" s="602">
        <f>'STATE- GOA'!P293</f>
        <v>57</v>
      </c>
      <c r="O293" s="594">
        <f>'STATE- GOA'!Q293</f>
        <v>196.77312000000001</v>
      </c>
      <c r="P293" s="602">
        <f>'STATE- GOA'!R293</f>
        <v>57</v>
      </c>
      <c r="Q293" s="594">
        <f>'STATE- GOA'!S293</f>
        <v>196.77312000000001</v>
      </c>
      <c r="R293" s="602">
        <f>'STATE- GOA'!T293</f>
        <v>0</v>
      </c>
      <c r="S293" s="594">
        <f>'STATE- GOA'!U293</f>
        <v>0</v>
      </c>
      <c r="T293" s="602">
        <f>'STATE- GOA'!X293</f>
        <v>3.4521600000000001</v>
      </c>
      <c r="U293" s="602">
        <f>'STATE- GOA'!Y293</f>
        <v>57</v>
      </c>
      <c r="V293" s="594">
        <f>'STATE- GOA'!Z293</f>
        <v>196.77312000000001</v>
      </c>
      <c r="W293" s="602">
        <f>'STATE- GOA'!AA293</f>
        <v>57</v>
      </c>
      <c r="X293" s="594">
        <f>'STATE- GOA'!AB293</f>
        <v>196.77312000000001</v>
      </c>
      <c r="Y293" s="927" t="s">
        <v>605</v>
      </c>
      <c r="Z293" s="619">
        <f>SUM('North District :South Disrict'!AB293)</f>
        <v>196.77312000000001</v>
      </c>
      <c r="AA293" s="619">
        <f t="shared" ref="AA293:AA356" si="15">Z293-X293</f>
        <v>0</v>
      </c>
    </row>
    <row r="294" spans="1:27">
      <c r="A294" s="594"/>
      <c r="B294" s="623" t="s">
        <v>75</v>
      </c>
      <c r="C294" s="602">
        <f>'STATE- GOA'!C294</f>
        <v>9</v>
      </c>
      <c r="D294" s="594">
        <f>'STATE- GOA'!D294</f>
        <v>27</v>
      </c>
      <c r="E294" s="602">
        <f>'STATE- GOA'!E294</f>
        <v>9</v>
      </c>
      <c r="F294" s="594">
        <f>'STATE- GOA'!F294</f>
        <v>23.32</v>
      </c>
      <c r="G294" s="603">
        <f>'STATE- GOA'!G294</f>
        <v>1</v>
      </c>
      <c r="H294" s="603">
        <f>'STATE- GOA'!H294</f>
        <v>0.86370370370370375</v>
      </c>
      <c r="I294" s="602">
        <f>'STATE- GOA'!I294</f>
        <v>0</v>
      </c>
      <c r="J294" s="594">
        <f>'STATE- GOA'!J294</f>
        <v>3.6799999999999997</v>
      </c>
      <c r="K294" s="602">
        <f>'STATE- GOA'!K294</f>
        <v>0</v>
      </c>
      <c r="L294" s="594">
        <f>'STATE- GOA'!L294</f>
        <v>0</v>
      </c>
      <c r="M294" s="631">
        <f>'STATE- GOA'!O294</f>
        <v>3.4521600000000001</v>
      </c>
      <c r="N294" s="602">
        <f>'STATE- GOA'!P294</f>
        <v>9</v>
      </c>
      <c r="O294" s="594">
        <f>'STATE- GOA'!Q294</f>
        <v>31.06944</v>
      </c>
      <c r="P294" s="602">
        <f>'STATE- GOA'!R294</f>
        <v>9</v>
      </c>
      <c r="Q294" s="594">
        <f>'STATE- GOA'!S294</f>
        <v>31.06944</v>
      </c>
      <c r="R294" s="602">
        <f>'STATE- GOA'!T294</f>
        <v>0</v>
      </c>
      <c r="S294" s="594">
        <f>'STATE- GOA'!U294</f>
        <v>0</v>
      </c>
      <c r="T294" s="602">
        <f>'STATE- GOA'!X294</f>
        <v>3.4521600000000001</v>
      </c>
      <c r="U294" s="602">
        <f>'STATE- GOA'!Y294</f>
        <v>9</v>
      </c>
      <c r="V294" s="594">
        <f>'STATE- GOA'!Z294</f>
        <v>31.06944</v>
      </c>
      <c r="W294" s="602">
        <f>'STATE- GOA'!AA294</f>
        <v>9</v>
      </c>
      <c r="X294" s="594">
        <f>'STATE- GOA'!AB294</f>
        <v>31.06944</v>
      </c>
      <c r="Y294" s="928"/>
      <c r="Z294" s="619">
        <f>SUM('North District :South Disrict'!AB294)</f>
        <v>31.06944</v>
      </c>
      <c r="AA294" s="619">
        <f t="shared" si="15"/>
        <v>0</v>
      </c>
    </row>
    <row r="295" spans="1:27">
      <c r="A295" s="594"/>
      <c r="B295" s="623" t="s">
        <v>76</v>
      </c>
      <c r="C295" s="602">
        <f>'STATE- GOA'!C295</f>
        <v>12</v>
      </c>
      <c r="D295" s="594">
        <f>'STATE- GOA'!D295</f>
        <v>30.96</v>
      </c>
      <c r="E295" s="602">
        <f>'STATE- GOA'!E295</f>
        <v>12</v>
      </c>
      <c r="F295" s="594">
        <f>'STATE- GOA'!F295</f>
        <v>27.950000000000003</v>
      </c>
      <c r="G295" s="603">
        <f>'STATE- GOA'!G295</f>
        <v>1</v>
      </c>
      <c r="H295" s="603">
        <f>'STATE- GOA'!H295</f>
        <v>0.90277777777777779</v>
      </c>
      <c r="I295" s="602">
        <f>'STATE- GOA'!I295</f>
        <v>0</v>
      </c>
      <c r="J295" s="594">
        <f>'STATE- GOA'!J295</f>
        <v>3.009999999999998</v>
      </c>
      <c r="K295" s="602">
        <f>'STATE- GOA'!K295</f>
        <v>0</v>
      </c>
      <c r="L295" s="594">
        <f>'STATE- GOA'!L295</f>
        <v>0</v>
      </c>
      <c r="M295" s="631">
        <f>'STATE- GOA'!O295</f>
        <v>3.4521600000000001</v>
      </c>
      <c r="N295" s="602">
        <f>'STATE- GOA'!P295</f>
        <v>12</v>
      </c>
      <c r="O295" s="594">
        <f>'STATE- GOA'!Q295</f>
        <v>41.425920000000005</v>
      </c>
      <c r="P295" s="602">
        <f>'STATE- GOA'!R295</f>
        <v>12</v>
      </c>
      <c r="Q295" s="594">
        <f>'STATE- GOA'!S295</f>
        <v>41.425920000000005</v>
      </c>
      <c r="R295" s="602">
        <f>'STATE- GOA'!T295</f>
        <v>0</v>
      </c>
      <c r="S295" s="594">
        <f>'STATE- GOA'!U295</f>
        <v>0</v>
      </c>
      <c r="T295" s="602">
        <f>'STATE- GOA'!X295</f>
        <v>3.4521600000000001</v>
      </c>
      <c r="U295" s="602">
        <f>'STATE- GOA'!Y295</f>
        <v>12</v>
      </c>
      <c r="V295" s="594">
        <f>'STATE- GOA'!Z295</f>
        <v>41.425920000000005</v>
      </c>
      <c r="W295" s="602">
        <f>'STATE- GOA'!AA295</f>
        <v>12</v>
      </c>
      <c r="X295" s="594">
        <f>'STATE- GOA'!AB295</f>
        <v>41.425920000000005</v>
      </c>
      <c r="Y295" s="928"/>
      <c r="Z295" s="619">
        <f>SUM('North District :South Disrict'!AB295)</f>
        <v>41.425920000000005</v>
      </c>
      <c r="AA295" s="619">
        <f t="shared" si="15"/>
        <v>0</v>
      </c>
    </row>
    <row r="296" spans="1:27">
      <c r="A296" s="594"/>
      <c r="B296" s="623" t="s">
        <v>77</v>
      </c>
      <c r="C296" s="602">
        <f>'STATE- GOA'!C296</f>
        <v>12</v>
      </c>
      <c r="D296" s="594">
        <f>'STATE- GOA'!D296</f>
        <v>23.22</v>
      </c>
      <c r="E296" s="602">
        <f>'STATE- GOA'!E296</f>
        <v>12</v>
      </c>
      <c r="F296" s="594">
        <f>'STATE- GOA'!F296</f>
        <v>19.48</v>
      </c>
      <c r="G296" s="603">
        <f>'STATE- GOA'!G296</f>
        <v>1</v>
      </c>
      <c r="H296" s="603">
        <f>'STATE- GOA'!H296</f>
        <v>0.83893195521102504</v>
      </c>
      <c r="I296" s="602">
        <f>'STATE- GOA'!I296</f>
        <v>0</v>
      </c>
      <c r="J296" s="594">
        <f>'STATE- GOA'!J296</f>
        <v>3.7399999999999984</v>
      </c>
      <c r="K296" s="602">
        <f>'STATE- GOA'!K296</f>
        <v>0</v>
      </c>
      <c r="L296" s="594">
        <f>'STATE- GOA'!L296</f>
        <v>0</v>
      </c>
      <c r="M296" s="631">
        <f>'STATE- GOA'!O296</f>
        <v>2.3490000000000002</v>
      </c>
      <c r="N296" s="602">
        <f>'STATE- GOA'!P296</f>
        <v>12</v>
      </c>
      <c r="O296" s="594">
        <f>'STATE- GOA'!Q296</f>
        <v>28.188000000000002</v>
      </c>
      <c r="P296" s="602">
        <f>'STATE- GOA'!R296</f>
        <v>12</v>
      </c>
      <c r="Q296" s="594">
        <f>'STATE- GOA'!S296</f>
        <v>28.188000000000002</v>
      </c>
      <c r="R296" s="602">
        <f>'STATE- GOA'!T296</f>
        <v>0</v>
      </c>
      <c r="S296" s="594">
        <f>'STATE- GOA'!U296</f>
        <v>0</v>
      </c>
      <c r="T296" s="602">
        <f>'STATE- GOA'!X296</f>
        <v>2.3490000000000002</v>
      </c>
      <c r="U296" s="602">
        <f>'STATE- GOA'!Y296</f>
        <v>12</v>
      </c>
      <c r="V296" s="594">
        <f>'STATE- GOA'!Z296</f>
        <v>28.188000000000002</v>
      </c>
      <c r="W296" s="602">
        <f>'STATE- GOA'!AA296</f>
        <v>12</v>
      </c>
      <c r="X296" s="594">
        <f>'STATE- GOA'!AB296</f>
        <v>28.188000000000002</v>
      </c>
      <c r="Y296" s="928"/>
      <c r="Z296" s="619">
        <f>SUM('North District :South Disrict'!AB296)</f>
        <v>28.188000000000002</v>
      </c>
      <c r="AA296" s="619">
        <f t="shared" si="15"/>
        <v>0</v>
      </c>
    </row>
    <row r="297" spans="1:27" ht="18">
      <c r="A297" s="594"/>
      <c r="B297" s="623" t="s">
        <v>78</v>
      </c>
      <c r="C297" s="602">
        <f>'STATE- GOA'!C297</f>
        <v>24</v>
      </c>
      <c r="D297" s="594">
        <f>'STATE- GOA'!D297</f>
        <v>61.92</v>
      </c>
      <c r="E297" s="602">
        <f>'STATE- GOA'!E297</f>
        <v>24</v>
      </c>
      <c r="F297" s="594">
        <f>'STATE- GOA'!F297</f>
        <v>54.489999999999995</v>
      </c>
      <c r="G297" s="603">
        <f>'STATE- GOA'!G297</f>
        <v>1</v>
      </c>
      <c r="H297" s="603">
        <f>'STATE- GOA'!H297</f>
        <v>0.88000645994832027</v>
      </c>
      <c r="I297" s="602">
        <f>'STATE- GOA'!I297</f>
        <v>0</v>
      </c>
      <c r="J297" s="594">
        <f>'STATE- GOA'!J297</f>
        <v>7.4300000000000068</v>
      </c>
      <c r="K297" s="602">
        <f>'STATE- GOA'!K297</f>
        <v>0</v>
      </c>
      <c r="L297" s="594">
        <f>'STATE- GOA'!L297</f>
        <v>0</v>
      </c>
      <c r="M297" s="631">
        <f>'STATE- GOA'!O297</f>
        <v>3.4521600000000001</v>
      </c>
      <c r="N297" s="602">
        <f>'STATE- GOA'!P297</f>
        <v>24</v>
      </c>
      <c r="O297" s="594">
        <f>'STATE- GOA'!Q297</f>
        <v>82.85184000000001</v>
      </c>
      <c r="P297" s="602">
        <f>'STATE- GOA'!R297</f>
        <v>24</v>
      </c>
      <c r="Q297" s="594">
        <f>'STATE- GOA'!S297</f>
        <v>82.85184000000001</v>
      </c>
      <c r="R297" s="602">
        <f>'STATE- GOA'!T297</f>
        <v>0</v>
      </c>
      <c r="S297" s="594">
        <f>'STATE- GOA'!U297</f>
        <v>0</v>
      </c>
      <c r="T297" s="602">
        <f>'STATE- GOA'!X297</f>
        <v>3.4521600000000001</v>
      </c>
      <c r="U297" s="602">
        <f>'STATE- GOA'!Y297</f>
        <v>24</v>
      </c>
      <c r="V297" s="594">
        <f>'STATE- GOA'!Z297</f>
        <v>82.85184000000001</v>
      </c>
      <c r="W297" s="602">
        <f>'STATE- GOA'!AA297</f>
        <v>24</v>
      </c>
      <c r="X297" s="594">
        <f>'STATE- GOA'!AB297</f>
        <v>82.85184000000001</v>
      </c>
      <c r="Y297" s="929"/>
      <c r="Z297" s="619">
        <f>SUM('North District :South Disrict'!AB297)</f>
        <v>82.85184000000001</v>
      </c>
      <c r="AA297" s="619">
        <f t="shared" si="15"/>
        <v>0</v>
      </c>
    </row>
    <row r="298" spans="1:27">
      <c r="A298" s="594">
        <v>12.02</v>
      </c>
      <c r="B298" s="623" t="s">
        <v>79</v>
      </c>
      <c r="C298" s="602">
        <f>'STATE- GOA'!C298</f>
        <v>0</v>
      </c>
      <c r="D298" s="594">
        <f>'STATE- GOA'!D298</f>
        <v>0</v>
      </c>
      <c r="E298" s="602">
        <f>'STATE- GOA'!E298</f>
        <v>0</v>
      </c>
      <c r="F298" s="594">
        <f>'STATE- GOA'!F298</f>
        <v>0</v>
      </c>
      <c r="G298" s="603">
        <f>'STATE- GOA'!G298</f>
        <v>0</v>
      </c>
      <c r="H298" s="603">
        <f>'STATE- GOA'!H298</f>
        <v>0</v>
      </c>
      <c r="I298" s="602">
        <f>'STATE- GOA'!I298</f>
        <v>0</v>
      </c>
      <c r="J298" s="594">
        <f>'STATE- GOA'!J298</f>
        <v>0</v>
      </c>
      <c r="K298" s="602">
        <f>'STATE- GOA'!K298</f>
        <v>0</v>
      </c>
      <c r="L298" s="594">
        <f>'STATE- GOA'!L298</f>
        <v>0</v>
      </c>
      <c r="M298" s="631">
        <f>'STATE- GOA'!O298</f>
        <v>1</v>
      </c>
      <c r="N298" s="602">
        <f>'STATE- GOA'!P298</f>
        <v>0</v>
      </c>
      <c r="O298" s="594">
        <f>'STATE- GOA'!Q298</f>
        <v>0</v>
      </c>
      <c r="P298" s="602">
        <f>'STATE- GOA'!R298</f>
        <v>0</v>
      </c>
      <c r="Q298" s="594">
        <f>'STATE- GOA'!S298</f>
        <v>0</v>
      </c>
      <c r="R298" s="602">
        <f>'STATE- GOA'!T298</f>
        <v>0</v>
      </c>
      <c r="S298" s="594">
        <f>'STATE- GOA'!U298</f>
        <v>0</v>
      </c>
      <c r="T298" s="602">
        <f>'STATE- GOA'!X298</f>
        <v>1</v>
      </c>
      <c r="U298" s="602">
        <f>'STATE- GOA'!Y298</f>
        <v>0</v>
      </c>
      <c r="V298" s="594">
        <f>'STATE- GOA'!Z298</f>
        <v>0</v>
      </c>
      <c r="W298" s="602">
        <f>'STATE- GOA'!AA298</f>
        <v>0</v>
      </c>
      <c r="X298" s="594">
        <f>'STATE- GOA'!AB298</f>
        <v>0</v>
      </c>
      <c r="Y298" s="623"/>
      <c r="Z298" s="619">
        <f>SUM('North District :South Disrict'!AB298)</f>
        <v>0</v>
      </c>
      <c r="AA298" s="619">
        <f t="shared" si="15"/>
        <v>0</v>
      </c>
    </row>
    <row r="299" spans="1:27" ht="18">
      <c r="A299" s="594">
        <f>+A298+0.01</f>
        <v>12.03</v>
      </c>
      <c r="B299" s="623" t="s">
        <v>346</v>
      </c>
      <c r="C299" s="602">
        <f>'STATE- GOA'!C299</f>
        <v>0</v>
      </c>
      <c r="D299" s="594">
        <f>'STATE- GOA'!D299</f>
        <v>0</v>
      </c>
      <c r="E299" s="602">
        <f>'STATE- GOA'!E299</f>
        <v>0</v>
      </c>
      <c r="F299" s="594">
        <f>'STATE- GOA'!F299</f>
        <v>0</v>
      </c>
      <c r="G299" s="603">
        <f>'STATE- GOA'!G299</f>
        <v>0</v>
      </c>
      <c r="H299" s="603">
        <f>'STATE- GOA'!H299</f>
        <v>0</v>
      </c>
      <c r="I299" s="602">
        <f>'STATE- GOA'!I299</f>
        <v>0</v>
      </c>
      <c r="J299" s="594">
        <f>'STATE- GOA'!J299</f>
        <v>0</v>
      </c>
      <c r="K299" s="602">
        <f>'STATE- GOA'!K299</f>
        <v>0</v>
      </c>
      <c r="L299" s="594">
        <f>'STATE- GOA'!L299</f>
        <v>0</v>
      </c>
      <c r="M299" s="631">
        <f>'STATE- GOA'!O299</f>
        <v>1</v>
      </c>
      <c r="N299" s="602">
        <f>'STATE- GOA'!P299</f>
        <v>11</v>
      </c>
      <c r="O299" s="594">
        <f>'STATE- GOA'!Q299</f>
        <v>11</v>
      </c>
      <c r="P299" s="602">
        <f>'STATE- GOA'!R299</f>
        <v>11</v>
      </c>
      <c r="Q299" s="594">
        <f>'STATE- GOA'!S299</f>
        <v>11</v>
      </c>
      <c r="R299" s="602">
        <f>'STATE- GOA'!T299</f>
        <v>0</v>
      </c>
      <c r="S299" s="594">
        <f>'STATE- GOA'!U299</f>
        <v>0</v>
      </c>
      <c r="T299" s="602">
        <f>'STATE- GOA'!X299</f>
        <v>1</v>
      </c>
      <c r="U299" s="602">
        <f>'STATE- GOA'!Y299</f>
        <v>0</v>
      </c>
      <c r="V299" s="594">
        <f>'STATE- GOA'!Z299</f>
        <v>0</v>
      </c>
      <c r="W299" s="602">
        <f>'STATE- GOA'!AA299</f>
        <v>0</v>
      </c>
      <c r="X299" s="594">
        <f>'STATE- GOA'!AB299</f>
        <v>0</v>
      </c>
      <c r="Y299" s="622" t="s">
        <v>400</v>
      </c>
      <c r="Z299" s="619">
        <f>SUM('North District :South Disrict'!AB299)</f>
        <v>0</v>
      </c>
      <c r="AA299" s="619">
        <f t="shared" si="15"/>
        <v>0</v>
      </c>
    </row>
    <row r="300" spans="1:27" ht="18">
      <c r="A300" s="594">
        <f t="shared" ref="A300:A303" si="16">+A299+0.01</f>
        <v>12.04</v>
      </c>
      <c r="B300" s="601" t="s">
        <v>80</v>
      </c>
      <c r="C300" s="602">
        <f>'STATE- GOA'!C300</f>
        <v>12</v>
      </c>
      <c r="D300" s="594">
        <f>'STATE- GOA'!D300</f>
        <v>6</v>
      </c>
      <c r="E300" s="602">
        <f>'STATE- GOA'!E300</f>
        <v>12</v>
      </c>
      <c r="F300" s="594">
        <f>'STATE- GOA'!F300</f>
        <v>6</v>
      </c>
      <c r="G300" s="603">
        <f>'STATE- GOA'!G300</f>
        <v>1</v>
      </c>
      <c r="H300" s="603">
        <f>'STATE- GOA'!H300</f>
        <v>1</v>
      </c>
      <c r="I300" s="602">
        <f>'STATE- GOA'!I300</f>
        <v>0</v>
      </c>
      <c r="J300" s="594">
        <f>'STATE- GOA'!J300</f>
        <v>0</v>
      </c>
      <c r="K300" s="602">
        <f>'STATE- GOA'!K300</f>
        <v>0</v>
      </c>
      <c r="L300" s="594">
        <f>'STATE- GOA'!L300</f>
        <v>0</v>
      </c>
      <c r="M300" s="631">
        <f>'STATE- GOA'!O300</f>
        <v>0.5</v>
      </c>
      <c r="N300" s="602">
        <f>'STATE- GOA'!P300</f>
        <v>12</v>
      </c>
      <c r="O300" s="594">
        <f>'STATE- GOA'!Q300</f>
        <v>6</v>
      </c>
      <c r="P300" s="602">
        <f>'STATE- GOA'!R300</f>
        <v>12</v>
      </c>
      <c r="Q300" s="594">
        <f>'STATE- GOA'!S300</f>
        <v>6</v>
      </c>
      <c r="R300" s="602">
        <f>'STATE- GOA'!T300</f>
        <v>0</v>
      </c>
      <c r="S300" s="594">
        <f>'STATE- GOA'!U300</f>
        <v>0</v>
      </c>
      <c r="T300" s="602">
        <f>'STATE- GOA'!X300</f>
        <v>0.5</v>
      </c>
      <c r="U300" s="602">
        <f>'STATE- GOA'!Y300</f>
        <v>12</v>
      </c>
      <c r="V300" s="594">
        <f>'STATE- GOA'!Z300</f>
        <v>6</v>
      </c>
      <c r="W300" s="602">
        <f>'STATE- GOA'!AA300</f>
        <v>12</v>
      </c>
      <c r="X300" s="594">
        <f>'STATE- GOA'!AB300</f>
        <v>6</v>
      </c>
      <c r="Y300" s="601" t="s">
        <v>604</v>
      </c>
      <c r="Z300" s="619">
        <f>SUM('North District :South Disrict'!AB300)</f>
        <v>6</v>
      </c>
      <c r="AA300" s="619">
        <f t="shared" si="15"/>
        <v>0</v>
      </c>
    </row>
    <row r="301" spans="1:27" ht="18">
      <c r="A301" s="594">
        <f t="shared" si="16"/>
        <v>12.049999999999999</v>
      </c>
      <c r="B301" s="637" t="s">
        <v>328</v>
      </c>
      <c r="C301" s="602">
        <f>'STATE- GOA'!C301</f>
        <v>12</v>
      </c>
      <c r="D301" s="594">
        <f>'STATE- GOA'!D301</f>
        <v>3.6</v>
      </c>
      <c r="E301" s="602">
        <f>'STATE- GOA'!E301</f>
        <v>0</v>
      </c>
      <c r="F301" s="594">
        <f>'STATE- GOA'!F301</f>
        <v>0</v>
      </c>
      <c r="G301" s="603">
        <f>'STATE- GOA'!G301</f>
        <v>0</v>
      </c>
      <c r="H301" s="603">
        <f>'STATE- GOA'!H301</f>
        <v>0</v>
      </c>
      <c r="I301" s="602">
        <f>'STATE- GOA'!I301</f>
        <v>12</v>
      </c>
      <c r="J301" s="594">
        <f>'STATE- GOA'!J301</f>
        <v>3.6</v>
      </c>
      <c r="K301" s="602">
        <f>'STATE- GOA'!K301</f>
        <v>0</v>
      </c>
      <c r="L301" s="594">
        <f>'STATE- GOA'!L301</f>
        <v>0</v>
      </c>
      <c r="M301" s="631">
        <f>'STATE- GOA'!O301</f>
        <v>0.3</v>
      </c>
      <c r="N301" s="602">
        <f>'STATE- GOA'!P301</f>
        <v>12</v>
      </c>
      <c r="O301" s="594">
        <f>'STATE- GOA'!Q301</f>
        <v>3.5999999999999996</v>
      </c>
      <c r="P301" s="602">
        <f>'STATE- GOA'!R301</f>
        <v>12</v>
      </c>
      <c r="Q301" s="594">
        <f>'STATE- GOA'!S301</f>
        <v>3.5999999999999996</v>
      </c>
      <c r="R301" s="602">
        <f>'STATE- GOA'!T301</f>
        <v>0</v>
      </c>
      <c r="S301" s="594">
        <f>'STATE- GOA'!U301</f>
        <v>0</v>
      </c>
      <c r="T301" s="602">
        <f>'STATE- GOA'!X301</f>
        <v>0.3</v>
      </c>
      <c r="U301" s="602">
        <f>'STATE- GOA'!Y301</f>
        <v>12</v>
      </c>
      <c r="V301" s="594">
        <f>'STATE- GOA'!Z301</f>
        <v>3.5999999999999996</v>
      </c>
      <c r="W301" s="602">
        <f>'STATE- GOA'!AA301</f>
        <v>12</v>
      </c>
      <c r="X301" s="594">
        <f>'STATE- GOA'!AB301</f>
        <v>3.5999999999999996</v>
      </c>
      <c r="Y301" s="601" t="s">
        <v>604</v>
      </c>
      <c r="Z301" s="619">
        <f>SUM('North District :South Disrict'!AB301)</f>
        <v>3.5999999999999996</v>
      </c>
      <c r="AA301" s="619">
        <f t="shared" si="15"/>
        <v>0</v>
      </c>
    </row>
    <row r="302" spans="1:27">
      <c r="A302" s="594">
        <f t="shared" si="16"/>
        <v>12.059999999999999</v>
      </c>
      <c r="B302" s="623" t="s">
        <v>81</v>
      </c>
      <c r="C302" s="602">
        <f>'STATE- GOA'!C302</f>
        <v>0</v>
      </c>
      <c r="D302" s="594">
        <f>'STATE- GOA'!D302</f>
        <v>0</v>
      </c>
      <c r="E302" s="602">
        <f>'STATE- GOA'!E302</f>
        <v>0</v>
      </c>
      <c r="F302" s="594">
        <f>'STATE- GOA'!F302</f>
        <v>0</v>
      </c>
      <c r="G302" s="603">
        <f>'STATE- GOA'!G302</f>
        <v>0</v>
      </c>
      <c r="H302" s="603">
        <f>'STATE- GOA'!H302</f>
        <v>0</v>
      </c>
      <c r="I302" s="602">
        <f>'STATE- GOA'!I302</f>
        <v>0</v>
      </c>
      <c r="J302" s="594">
        <f>'STATE- GOA'!J302</f>
        <v>0</v>
      </c>
      <c r="K302" s="602">
        <f>'STATE- GOA'!K302</f>
        <v>0</v>
      </c>
      <c r="L302" s="594">
        <f>'STATE- GOA'!L302</f>
        <v>0</v>
      </c>
      <c r="M302" s="631">
        <f>'STATE- GOA'!O302</f>
        <v>0.1</v>
      </c>
      <c r="N302" s="602">
        <f>'STATE- GOA'!P302</f>
        <v>0</v>
      </c>
      <c r="O302" s="594">
        <f>'STATE- GOA'!Q302</f>
        <v>0</v>
      </c>
      <c r="P302" s="602">
        <f>'STATE- GOA'!R302</f>
        <v>0</v>
      </c>
      <c r="Q302" s="594">
        <f>'STATE- GOA'!S302</f>
        <v>0</v>
      </c>
      <c r="R302" s="602">
        <f>'STATE- GOA'!T302</f>
        <v>0</v>
      </c>
      <c r="S302" s="594">
        <f>'STATE- GOA'!U302</f>
        <v>0</v>
      </c>
      <c r="T302" s="602">
        <f>'STATE- GOA'!X302</f>
        <v>0.1</v>
      </c>
      <c r="U302" s="602">
        <f>'STATE- GOA'!Y302</f>
        <v>0</v>
      </c>
      <c r="V302" s="594">
        <f>'STATE- GOA'!Z302</f>
        <v>0</v>
      </c>
      <c r="W302" s="602">
        <f>'STATE- GOA'!AA302</f>
        <v>0</v>
      </c>
      <c r="X302" s="594">
        <f>'STATE- GOA'!AB302</f>
        <v>0</v>
      </c>
      <c r="Y302" s="622" t="s">
        <v>400</v>
      </c>
      <c r="Z302" s="619">
        <f>SUM('North District :South Disrict'!AB302)</f>
        <v>0</v>
      </c>
      <c r="AA302" s="619">
        <f t="shared" si="15"/>
        <v>0</v>
      </c>
    </row>
    <row r="303" spans="1:27">
      <c r="A303" s="594">
        <f t="shared" si="16"/>
        <v>12.069999999999999</v>
      </c>
      <c r="B303" s="604" t="s">
        <v>82</v>
      </c>
      <c r="C303" s="602">
        <f>'STATE- GOA'!C303</f>
        <v>0</v>
      </c>
      <c r="D303" s="594">
        <f>'STATE- GOA'!D303</f>
        <v>0</v>
      </c>
      <c r="E303" s="602">
        <f>'STATE- GOA'!E303</f>
        <v>0</v>
      </c>
      <c r="F303" s="594">
        <f>'STATE- GOA'!F303</f>
        <v>0</v>
      </c>
      <c r="G303" s="603">
        <f>'STATE- GOA'!G303</f>
        <v>0</v>
      </c>
      <c r="H303" s="603">
        <f>'STATE- GOA'!H303</f>
        <v>0</v>
      </c>
      <c r="I303" s="602">
        <f>'STATE- GOA'!I303</f>
        <v>0</v>
      </c>
      <c r="J303" s="594">
        <f>'STATE- GOA'!J303</f>
        <v>0</v>
      </c>
      <c r="K303" s="602">
        <f>'STATE- GOA'!K303</f>
        <v>0</v>
      </c>
      <c r="L303" s="594">
        <f>'STATE- GOA'!L303</f>
        <v>0</v>
      </c>
      <c r="M303" s="631">
        <f>'STATE- GOA'!O303</f>
        <v>0.1</v>
      </c>
      <c r="N303" s="602">
        <f>'STATE- GOA'!P303</f>
        <v>12</v>
      </c>
      <c r="O303" s="594">
        <f>'STATE- GOA'!Q303</f>
        <v>1.2000000000000002</v>
      </c>
      <c r="P303" s="602">
        <f>'STATE- GOA'!R303</f>
        <v>12</v>
      </c>
      <c r="Q303" s="594">
        <f>'STATE- GOA'!S303</f>
        <v>1.2000000000000002</v>
      </c>
      <c r="R303" s="602">
        <f>'STATE- GOA'!T303</f>
        <v>0</v>
      </c>
      <c r="S303" s="594">
        <f>'STATE- GOA'!U303</f>
        <v>0</v>
      </c>
      <c r="T303" s="602">
        <f>'STATE- GOA'!X303</f>
        <v>0.1</v>
      </c>
      <c r="U303" s="602">
        <f>'STATE- GOA'!Y303</f>
        <v>0</v>
      </c>
      <c r="V303" s="594">
        <f>'STATE- GOA'!Z303</f>
        <v>0</v>
      </c>
      <c r="W303" s="602">
        <f>'STATE- GOA'!AA303</f>
        <v>0</v>
      </c>
      <c r="X303" s="594">
        <f>'STATE- GOA'!AB303</f>
        <v>0</v>
      </c>
      <c r="Y303" s="622" t="s">
        <v>400</v>
      </c>
      <c r="Z303" s="619">
        <f>SUM('North District :South Disrict'!AB303)</f>
        <v>0</v>
      </c>
      <c r="AA303" s="619">
        <f t="shared" si="15"/>
        <v>0</v>
      </c>
    </row>
    <row r="304" spans="1:27">
      <c r="A304" s="594"/>
      <c r="B304" s="599" t="s">
        <v>36</v>
      </c>
      <c r="C304" s="602">
        <f>'STATE- GOA'!C304</f>
        <v>12</v>
      </c>
      <c r="D304" s="594">
        <f>'STATE- GOA'!D304</f>
        <v>336.52500000000003</v>
      </c>
      <c r="E304" s="602">
        <f>'STATE- GOA'!E304</f>
        <v>12</v>
      </c>
      <c r="F304" s="594">
        <f>'STATE- GOA'!F304</f>
        <v>298.19999999999993</v>
      </c>
      <c r="G304" s="603">
        <f>'STATE- GOA'!G304</f>
        <v>100</v>
      </c>
      <c r="H304" s="603">
        <f>'STATE- GOA'!H304</f>
        <v>88.611544461778436</v>
      </c>
      <c r="I304" s="602">
        <f>'STATE- GOA'!I304</f>
        <v>12</v>
      </c>
      <c r="J304" s="594">
        <f>'STATE- GOA'!J304</f>
        <v>38.325000000000102</v>
      </c>
      <c r="K304" s="602">
        <f>'STATE- GOA'!K304</f>
        <v>0</v>
      </c>
      <c r="L304" s="594">
        <f>'STATE- GOA'!L304</f>
        <v>0</v>
      </c>
      <c r="M304" s="631">
        <f>'STATE- GOA'!O304</f>
        <v>0</v>
      </c>
      <c r="N304" s="602">
        <f>'STATE- GOA'!P304</f>
        <v>12</v>
      </c>
      <c r="O304" s="594">
        <f>'STATE- GOA'!Q304</f>
        <v>402.10831999999999</v>
      </c>
      <c r="P304" s="602">
        <f>'STATE- GOA'!R304</f>
        <v>12</v>
      </c>
      <c r="Q304" s="594">
        <f>'STATE- GOA'!S304</f>
        <v>402.10831999999999</v>
      </c>
      <c r="R304" s="602">
        <f>'STATE- GOA'!T304</f>
        <v>0</v>
      </c>
      <c r="S304" s="594">
        <f>'STATE- GOA'!U304</f>
        <v>0</v>
      </c>
      <c r="T304" s="602">
        <f>'STATE- GOA'!X304</f>
        <v>0</v>
      </c>
      <c r="U304" s="602">
        <f>'STATE- GOA'!Y304</f>
        <v>12</v>
      </c>
      <c r="V304" s="594">
        <f>'STATE- GOA'!Z304</f>
        <v>389.90832</v>
      </c>
      <c r="W304" s="602">
        <f>'STATE- GOA'!AA304</f>
        <v>12</v>
      </c>
      <c r="X304" s="594">
        <f>'STATE- GOA'!AB304</f>
        <v>389.90832</v>
      </c>
      <c r="Y304" s="599"/>
      <c r="Z304" s="619">
        <f>SUM('North District :South Disrict'!AB304)</f>
        <v>389.90832000000006</v>
      </c>
      <c r="AA304" s="619">
        <f t="shared" si="15"/>
        <v>0</v>
      </c>
    </row>
    <row r="305" spans="1:27" ht="18">
      <c r="A305" s="600">
        <v>13</v>
      </c>
      <c r="B305" s="595" t="s">
        <v>83</v>
      </c>
      <c r="C305" s="602">
        <f>'STATE- GOA'!C305</f>
        <v>0</v>
      </c>
      <c r="D305" s="594">
        <f>'STATE- GOA'!D305</f>
        <v>0</v>
      </c>
      <c r="E305" s="602">
        <f>'STATE- GOA'!E305</f>
        <v>0</v>
      </c>
      <c r="F305" s="594">
        <f>'STATE- GOA'!F305</f>
        <v>0</v>
      </c>
      <c r="G305" s="603">
        <f>'STATE- GOA'!G305</f>
        <v>0</v>
      </c>
      <c r="H305" s="603">
        <f>'STATE- GOA'!H305</f>
        <v>0</v>
      </c>
      <c r="I305" s="602">
        <f>'STATE- GOA'!I305</f>
        <v>0</v>
      </c>
      <c r="J305" s="594">
        <f>'STATE- GOA'!J305</f>
        <v>0</v>
      </c>
      <c r="K305" s="602">
        <f>'STATE- GOA'!K305</f>
        <v>0</v>
      </c>
      <c r="L305" s="594">
        <f>'STATE- GOA'!L305</f>
        <v>0</v>
      </c>
      <c r="M305" s="631">
        <f>'STATE- GOA'!O305</f>
        <v>0</v>
      </c>
      <c r="N305" s="602">
        <f>'STATE- GOA'!P305</f>
        <v>0</v>
      </c>
      <c r="O305" s="594">
        <f>'STATE- GOA'!Q305</f>
        <v>0</v>
      </c>
      <c r="P305" s="602">
        <f>'STATE- GOA'!R305</f>
        <v>0</v>
      </c>
      <c r="Q305" s="594">
        <f>'STATE- GOA'!S305</f>
        <v>0</v>
      </c>
      <c r="R305" s="602">
        <f>'STATE- GOA'!T305</f>
        <v>0</v>
      </c>
      <c r="S305" s="594">
        <f>'STATE- GOA'!U305</f>
        <v>0</v>
      </c>
      <c r="T305" s="602">
        <f>'STATE- GOA'!X305</f>
        <v>0</v>
      </c>
      <c r="U305" s="602">
        <f>'STATE- GOA'!Y305</f>
        <v>0</v>
      </c>
      <c r="V305" s="594">
        <f>'STATE- GOA'!Z305</f>
        <v>0</v>
      </c>
      <c r="W305" s="602">
        <f>'STATE- GOA'!AA305</f>
        <v>0</v>
      </c>
      <c r="X305" s="594">
        <f>'STATE- GOA'!AB305</f>
        <v>0</v>
      </c>
      <c r="Y305" s="595"/>
      <c r="Z305" s="619">
        <f>SUM('North District :South Disrict'!AB305)</f>
        <v>0</v>
      </c>
      <c r="AA305" s="619">
        <f t="shared" si="15"/>
        <v>0</v>
      </c>
    </row>
    <row r="306" spans="1:27" ht="18">
      <c r="A306" s="594">
        <v>13.01</v>
      </c>
      <c r="B306" s="601" t="s">
        <v>84</v>
      </c>
      <c r="C306" s="602">
        <f>'STATE- GOA'!C306</f>
        <v>105</v>
      </c>
      <c r="D306" s="594">
        <f>'STATE- GOA'!D306</f>
        <v>270.89999999999998</v>
      </c>
      <c r="E306" s="602">
        <f>'STATE- GOA'!E306</f>
        <v>105</v>
      </c>
      <c r="F306" s="594">
        <f>'STATE- GOA'!F306</f>
        <v>218.22</v>
      </c>
      <c r="G306" s="603">
        <f>'STATE- GOA'!G306</f>
        <v>1</v>
      </c>
      <c r="H306" s="603">
        <f>'STATE- GOA'!H306</f>
        <v>0.80553709856035449</v>
      </c>
      <c r="I306" s="602">
        <f>'STATE- GOA'!I306</f>
        <v>0</v>
      </c>
      <c r="J306" s="594">
        <f>'STATE- GOA'!J306</f>
        <v>52.679999999999978</v>
      </c>
      <c r="K306" s="602">
        <f>'STATE- GOA'!K306</f>
        <v>0</v>
      </c>
      <c r="L306" s="594">
        <f>'STATE- GOA'!L306</f>
        <v>0</v>
      </c>
      <c r="M306" s="631">
        <f>'STATE- GOA'!O306</f>
        <v>3.0112800000000002</v>
      </c>
      <c r="N306" s="602">
        <f>'STATE- GOA'!P306</f>
        <v>105</v>
      </c>
      <c r="O306" s="594">
        <f>'STATE- GOA'!Q306</f>
        <v>316.18440000000004</v>
      </c>
      <c r="P306" s="602">
        <f>'STATE- GOA'!R306</f>
        <v>105</v>
      </c>
      <c r="Q306" s="594">
        <f>'STATE- GOA'!S306</f>
        <v>316.18440000000004</v>
      </c>
      <c r="R306" s="602">
        <f>'STATE- GOA'!T306</f>
        <v>0</v>
      </c>
      <c r="S306" s="594">
        <f>'STATE- GOA'!U306</f>
        <v>0</v>
      </c>
      <c r="T306" s="602">
        <f>'STATE- GOA'!X306</f>
        <v>3.0112800000000002</v>
      </c>
      <c r="U306" s="602">
        <f>'STATE- GOA'!Y306</f>
        <v>105</v>
      </c>
      <c r="V306" s="594">
        <f>'STATE- GOA'!Z306</f>
        <v>316.18440000000004</v>
      </c>
      <c r="W306" s="602">
        <f>'STATE- GOA'!AA306</f>
        <v>105</v>
      </c>
      <c r="X306" s="594">
        <f>'STATE- GOA'!AB306</f>
        <v>316.18440000000004</v>
      </c>
      <c r="Y306" s="602" t="s">
        <v>605</v>
      </c>
      <c r="Z306" s="619">
        <f>SUM('North District :South Disrict'!AB306)</f>
        <v>316.18440000000004</v>
      </c>
      <c r="AA306" s="619">
        <f t="shared" si="15"/>
        <v>0</v>
      </c>
    </row>
    <row r="307" spans="1:27">
      <c r="A307" s="594">
        <f t="shared" ref="A307:A312" si="17">+A306+0.01</f>
        <v>13.02</v>
      </c>
      <c r="B307" s="623" t="s">
        <v>79</v>
      </c>
      <c r="C307" s="602">
        <f>'STATE- GOA'!C307</f>
        <v>0</v>
      </c>
      <c r="D307" s="594">
        <f>'STATE- GOA'!D307</f>
        <v>0</v>
      </c>
      <c r="E307" s="602">
        <f>'STATE- GOA'!E307</f>
        <v>0</v>
      </c>
      <c r="F307" s="594">
        <f>'STATE- GOA'!F307</f>
        <v>0</v>
      </c>
      <c r="G307" s="603">
        <f>'STATE- GOA'!G307</f>
        <v>0</v>
      </c>
      <c r="H307" s="603">
        <f>'STATE- GOA'!H307</f>
        <v>0</v>
      </c>
      <c r="I307" s="602">
        <f>'STATE- GOA'!I307</f>
        <v>0</v>
      </c>
      <c r="J307" s="594">
        <f>'STATE- GOA'!J307</f>
        <v>0</v>
      </c>
      <c r="K307" s="602">
        <f>'STATE- GOA'!K307</f>
        <v>0</v>
      </c>
      <c r="L307" s="594">
        <f>'STATE- GOA'!L307</f>
        <v>0</v>
      </c>
      <c r="M307" s="631">
        <f>'STATE- GOA'!O307</f>
        <v>0.1</v>
      </c>
      <c r="N307" s="602">
        <f>'STATE- GOA'!P307</f>
        <v>0</v>
      </c>
      <c r="O307" s="594">
        <f>'STATE- GOA'!Q307</f>
        <v>0</v>
      </c>
      <c r="P307" s="602">
        <f>'STATE- GOA'!R307</f>
        <v>0</v>
      </c>
      <c r="Q307" s="594">
        <f>'STATE- GOA'!S307</f>
        <v>0</v>
      </c>
      <c r="R307" s="602">
        <f>'STATE- GOA'!T307</f>
        <v>0</v>
      </c>
      <c r="S307" s="594">
        <f>'STATE- GOA'!U307</f>
        <v>0</v>
      </c>
      <c r="T307" s="602">
        <f>'STATE- GOA'!X307</f>
        <v>0.1</v>
      </c>
      <c r="U307" s="602">
        <f>'STATE- GOA'!Y307</f>
        <v>0</v>
      </c>
      <c r="V307" s="594">
        <f>'STATE- GOA'!Z307</f>
        <v>0</v>
      </c>
      <c r="W307" s="602">
        <f>'STATE- GOA'!AA307</f>
        <v>0</v>
      </c>
      <c r="X307" s="594">
        <f>'STATE- GOA'!AB307</f>
        <v>0</v>
      </c>
      <c r="Y307" s="623"/>
      <c r="Z307" s="619">
        <f>SUM('North District :South Disrict'!AB307)</f>
        <v>0</v>
      </c>
      <c r="AA307" s="619">
        <f t="shared" si="15"/>
        <v>0</v>
      </c>
    </row>
    <row r="308" spans="1:27" ht="18">
      <c r="A308" s="594">
        <f t="shared" si="17"/>
        <v>13.03</v>
      </c>
      <c r="B308" s="623" t="s">
        <v>346</v>
      </c>
      <c r="C308" s="602">
        <f>'STATE- GOA'!C308</f>
        <v>0</v>
      </c>
      <c r="D308" s="594">
        <f>'STATE- GOA'!D308</f>
        <v>0</v>
      </c>
      <c r="E308" s="602">
        <f>'STATE- GOA'!E308</f>
        <v>0</v>
      </c>
      <c r="F308" s="594">
        <f>'STATE- GOA'!F308</f>
        <v>0</v>
      </c>
      <c r="G308" s="603">
        <f>'STATE- GOA'!G308</f>
        <v>0</v>
      </c>
      <c r="H308" s="603">
        <f>'STATE- GOA'!H308</f>
        <v>0</v>
      </c>
      <c r="I308" s="602">
        <f>'STATE- GOA'!I308</f>
        <v>0</v>
      </c>
      <c r="J308" s="594">
        <f>'STATE- GOA'!J308</f>
        <v>0</v>
      </c>
      <c r="K308" s="602">
        <f>'STATE- GOA'!K308</f>
        <v>0</v>
      </c>
      <c r="L308" s="594">
        <f>'STATE- GOA'!L308</f>
        <v>0</v>
      </c>
      <c r="M308" s="631">
        <f>'STATE- GOA'!O308</f>
        <v>0.1</v>
      </c>
      <c r="N308" s="602">
        <f>'STATE- GOA'!P308</f>
        <v>0</v>
      </c>
      <c r="O308" s="594">
        <f>'STATE- GOA'!Q308</f>
        <v>0</v>
      </c>
      <c r="P308" s="602">
        <f>'STATE- GOA'!R308</f>
        <v>0</v>
      </c>
      <c r="Q308" s="594">
        <f>'STATE- GOA'!S308</f>
        <v>0</v>
      </c>
      <c r="R308" s="602">
        <f>'STATE- GOA'!T308</f>
        <v>0</v>
      </c>
      <c r="S308" s="594">
        <f>'STATE- GOA'!U308</f>
        <v>0</v>
      </c>
      <c r="T308" s="602">
        <f>'STATE- GOA'!X308</f>
        <v>0.1</v>
      </c>
      <c r="U308" s="602">
        <f>'STATE- GOA'!Y308</f>
        <v>0</v>
      </c>
      <c r="V308" s="594">
        <f>'STATE- GOA'!Z308</f>
        <v>0</v>
      </c>
      <c r="W308" s="602">
        <f>'STATE- GOA'!AA308</f>
        <v>0</v>
      </c>
      <c r="X308" s="594">
        <f>'STATE- GOA'!AB308</f>
        <v>0</v>
      </c>
      <c r="Y308" s="623"/>
      <c r="Z308" s="619">
        <f>SUM('North District :South Disrict'!AB308)</f>
        <v>0</v>
      </c>
      <c r="AA308" s="619">
        <f t="shared" si="15"/>
        <v>0</v>
      </c>
    </row>
    <row r="309" spans="1:27" ht="18">
      <c r="A309" s="594">
        <f t="shared" si="17"/>
        <v>13.04</v>
      </c>
      <c r="B309" s="601" t="s">
        <v>80</v>
      </c>
      <c r="C309" s="602">
        <f>'STATE- GOA'!C309</f>
        <v>105</v>
      </c>
      <c r="D309" s="594">
        <f>'STATE- GOA'!D309</f>
        <v>10.5</v>
      </c>
      <c r="E309" s="602">
        <f>'STATE- GOA'!E309</f>
        <v>0</v>
      </c>
      <c r="F309" s="594">
        <f>'STATE- GOA'!F309</f>
        <v>10.5</v>
      </c>
      <c r="G309" s="603">
        <f>'STATE- GOA'!G309</f>
        <v>0</v>
      </c>
      <c r="H309" s="603">
        <f>'STATE- GOA'!H309</f>
        <v>1</v>
      </c>
      <c r="I309" s="602">
        <f>'STATE- GOA'!I309</f>
        <v>105</v>
      </c>
      <c r="J309" s="594">
        <f>'STATE- GOA'!J309</f>
        <v>0</v>
      </c>
      <c r="K309" s="602">
        <f>'STATE- GOA'!K309</f>
        <v>0</v>
      </c>
      <c r="L309" s="594">
        <f>'STATE- GOA'!L309</f>
        <v>0</v>
      </c>
      <c r="M309" s="631">
        <f>'STATE- GOA'!O309</f>
        <v>0.1</v>
      </c>
      <c r="N309" s="602">
        <f>'STATE- GOA'!P309</f>
        <v>105</v>
      </c>
      <c r="O309" s="594">
        <f>'STATE- GOA'!Q309</f>
        <v>10.5</v>
      </c>
      <c r="P309" s="602">
        <f>'STATE- GOA'!R309</f>
        <v>105</v>
      </c>
      <c r="Q309" s="594">
        <f>'STATE- GOA'!S309</f>
        <v>10.5</v>
      </c>
      <c r="R309" s="602">
        <f>'STATE- GOA'!T309</f>
        <v>0</v>
      </c>
      <c r="S309" s="594">
        <f>'STATE- GOA'!U309</f>
        <v>0</v>
      </c>
      <c r="T309" s="602">
        <f>'STATE- GOA'!X309</f>
        <v>0.1</v>
      </c>
      <c r="U309" s="602">
        <f>'STATE- GOA'!Y309</f>
        <v>105</v>
      </c>
      <c r="V309" s="594">
        <f>'STATE- GOA'!Z309</f>
        <v>10.5</v>
      </c>
      <c r="W309" s="602">
        <f>'STATE- GOA'!AA309</f>
        <v>105</v>
      </c>
      <c r="X309" s="594">
        <f>'STATE- GOA'!AB309</f>
        <v>10.5</v>
      </c>
      <c r="Y309" s="601" t="s">
        <v>604</v>
      </c>
      <c r="Z309" s="619">
        <f>SUM('North District :South Disrict'!AB309)</f>
        <v>10.5</v>
      </c>
      <c r="AA309" s="619">
        <f t="shared" si="15"/>
        <v>0</v>
      </c>
    </row>
    <row r="310" spans="1:27" ht="18">
      <c r="A310" s="594">
        <f t="shared" si="17"/>
        <v>13.049999999999999</v>
      </c>
      <c r="B310" s="623" t="s">
        <v>329</v>
      </c>
      <c r="C310" s="602">
        <f>'STATE- GOA'!C310</f>
        <v>105</v>
      </c>
      <c r="D310" s="594">
        <f>'STATE- GOA'!D310</f>
        <v>12.6</v>
      </c>
      <c r="E310" s="602">
        <f>'STATE- GOA'!E310</f>
        <v>0</v>
      </c>
      <c r="F310" s="594">
        <f>'STATE- GOA'!F310</f>
        <v>0</v>
      </c>
      <c r="G310" s="603">
        <f>'STATE- GOA'!G310</f>
        <v>0</v>
      </c>
      <c r="H310" s="603">
        <f>'STATE- GOA'!H310</f>
        <v>0</v>
      </c>
      <c r="I310" s="602">
        <f>'STATE- GOA'!I310</f>
        <v>105</v>
      </c>
      <c r="J310" s="594">
        <f>'STATE- GOA'!J310</f>
        <v>12.6</v>
      </c>
      <c r="K310" s="602">
        <f>'STATE- GOA'!K310</f>
        <v>0</v>
      </c>
      <c r="L310" s="594">
        <f>'STATE- GOA'!L310</f>
        <v>0</v>
      </c>
      <c r="M310" s="631">
        <f>'STATE- GOA'!O310</f>
        <v>0.12</v>
      </c>
      <c r="N310" s="602">
        <f>'STATE- GOA'!P310</f>
        <v>105</v>
      </c>
      <c r="O310" s="594">
        <f>'STATE- GOA'!Q310</f>
        <v>12.6</v>
      </c>
      <c r="P310" s="602">
        <f>'STATE- GOA'!R310</f>
        <v>105</v>
      </c>
      <c r="Q310" s="594">
        <f>'STATE- GOA'!S310</f>
        <v>12.6</v>
      </c>
      <c r="R310" s="602">
        <f>'STATE- GOA'!T310</f>
        <v>0</v>
      </c>
      <c r="S310" s="594">
        <f>'STATE- GOA'!U310</f>
        <v>0</v>
      </c>
      <c r="T310" s="602">
        <f>'STATE- GOA'!X310</f>
        <v>0.12</v>
      </c>
      <c r="U310" s="602">
        <f>'STATE- GOA'!Y310</f>
        <v>105</v>
      </c>
      <c r="V310" s="594">
        <f>'STATE- GOA'!Z310</f>
        <v>12.6</v>
      </c>
      <c r="W310" s="602">
        <f>'STATE- GOA'!AA310</f>
        <v>105</v>
      </c>
      <c r="X310" s="594">
        <f>'STATE- GOA'!AB310</f>
        <v>12.6</v>
      </c>
      <c r="Y310" s="601" t="s">
        <v>604</v>
      </c>
      <c r="Z310" s="619">
        <f>SUM('North District :South Disrict'!AB310)</f>
        <v>12.6</v>
      </c>
      <c r="AA310" s="619">
        <f t="shared" si="15"/>
        <v>0</v>
      </c>
    </row>
    <row r="311" spans="1:27">
      <c r="A311" s="594">
        <f t="shared" si="17"/>
        <v>13.059999999999999</v>
      </c>
      <c r="B311" s="623" t="s">
        <v>81</v>
      </c>
      <c r="C311" s="602">
        <f>'STATE- GOA'!C311</f>
        <v>0</v>
      </c>
      <c r="D311" s="594">
        <f>'STATE- GOA'!D311</f>
        <v>0</v>
      </c>
      <c r="E311" s="602">
        <f>'STATE- GOA'!E311</f>
        <v>0</v>
      </c>
      <c r="F311" s="594">
        <f>'STATE- GOA'!F311</f>
        <v>0</v>
      </c>
      <c r="G311" s="603">
        <f>'STATE- GOA'!G311</f>
        <v>0</v>
      </c>
      <c r="H311" s="603">
        <f>'STATE- GOA'!H311</f>
        <v>0</v>
      </c>
      <c r="I311" s="602">
        <f>'STATE- GOA'!I311</f>
        <v>0</v>
      </c>
      <c r="J311" s="594">
        <f>'STATE- GOA'!J311</f>
        <v>0</v>
      </c>
      <c r="K311" s="602">
        <f>'STATE- GOA'!K311</f>
        <v>0</v>
      </c>
      <c r="L311" s="594">
        <f>'STATE- GOA'!L311</f>
        <v>0</v>
      </c>
      <c r="M311" s="631">
        <f>'STATE- GOA'!O311</f>
        <v>0.03</v>
      </c>
      <c r="N311" s="602">
        <f>'STATE- GOA'!P311</f>
        <v>0</v>
      </c>
      <c r="O311" s="594">
        <f>'STATE- GOA'!Q311</f>
        <v>0</v>
      </c>
      <c r="P311" s="602">
        <f>'STATE- GOA'!R311</f>
        <v>0</v>
      </c>
      <c r="Q311" s="594">
        <f>'STATE- GOA'!S311</f>
        <v>0</v>
      </c>
      <c r="R311" s="602">
        <f>'STATE- GOA'!T311</f>
        <v>0</v>
      </c>
      <c r="S311" s="594">
        <f>'STATE- GOA'!U311</f>
        <v>0</v>
      </c>
      <c r="T311" s="602">
        <f>'STATE- GOA'!X311</f>
        <v>0.03</v>
      </c>
      <c r="U311" s="602">
        <f>'STATE- GOA'!Y311</f>
        <v>0</v>
      </c>
      <c r="V311" s="594">
        <f>'STATE- GOA'!Z311</f>
        <v>0</v>
      </c>
      <c r="W311" s="602">
        <f>'STATE- GOA'!AA311</f>
        <v>0</v>
      </c>
      <c r="X311" s="594">
        <f>'STATE- GOA'!AB311</f>
        <v>0</v>
      </c>
      <c r="Y311" s="623"/>
      <c r="Z311" s="619">
        <f>SUM('North District :South Disrict'!AB311)</f>
        <v>0</v>
      </c>
      <c r="AA311" s="619">
        <f t="shared" si="15"/>
        <v>0</v>
      </c>
    </row>
    <row r="312" spans="1:27">
      <c r="A312" s="594">
        <f t="shared" si="17"/>
        <v>13.069999999999999</v>
      </c>
      <c r="B312" s="604" t="s">
        <v>82</v>
      </c>
      <c r="C312" s="602">
        <f>'STATE- GOA'!C312</f>
        <v>0</v>
      </c>
      <c r="D312" s="594">
        <f>'STATE- GOA'!D312</f>
        <v>0</v>
      </c>
      <c r="E312" s="602">
        <f>'STATE- GOA'!E312</f>
        <v>0</v>
      </c>
      <c r="F312" s="594">
        <f>'STATE- GOA'!F312</f>
        <v>0</v>
      </c>
      <c r="G312" s="603">
        <f>'STATE- GOA'!G312</f>
        <v>0</v>
      </c>
      <c r="H312" s="603">
        <f>'STATE- GOA'!H312</f>
        <v>0</v>
      </c>
      <c r="I312" s="602">
        <f>'STATE- GOA'!I312</f>
        <v>0</v>
      </c>
      <c r="J312" s="594">
        <f>'STATE- GOA'!J312</f>
        <v>0</v>
      </c>
      <c r="K312" s="602">
        <f>'STATE- GOA'!K312</f>
        <v>0</v>
      </c>
      <c r="L312" s="594">
        <f>'STATE- GOA'!L312</f>
        <v>0</v>
      </c>
      <c r="M312" s="631">
        <f>'STATE- GOA'!O312</f>
        <v>0.02</v>
      </c>
      <c r="N312" s="602">
        <f>'STATE- GOA'!P312</f>
        <v>105</v>
      </c>
      <c r="O312" s="594">
        <f>'STATE- GOA'!Q312</f>
        <v>2.1</v>
      </c>
      <c r="P312" s="602">
        <f>'STATE- GOA'!R312</f>
        <v>105</v>
      </c>
      <c r="Q312" s="594">
        <f>'STATE- GOA'!S312</f>
        <v>2.1</v>
      </c>
      <c r="R312" s="602">
        <f>'STATE- GOA'!T312</f>
        <v>0</v>
      </c>
      <c r="S312" s="594">
        <f>'STATE- GOA'!U312</f>
        <v>0</v>
      </c>
      <c r="T312" s="602">
        <f>'STATE- GOA'!X312</f>
        <v>0.02</v>
      </c>
      <c r="U312" s="602">
        <f>'STATE- GOA'!Y312</f>
        <v>0</v>
      </c>
      <c r="V312" s="594">
        <f>'STATE- GOA'!Z312</f>
        <v>0</v>
      </c>
      <c r="W312" s="602">
        <f>'STATE- GOA'!AA312</f>
        <v>0</v>
      </c>
      <c r="X312" s="594">
        <f>'STATE- GOA'!AB312</f>
        <v>0</v>
      </c>
      <c r="Y312" s="622" t="s">
        <v>400</v>
      </c>
      <c r="Z312" s="619">
        <f>SUM('North District :South Disrict'!AB312)</f>
        <v>0</v>
      </c>
      <c r="AA312" s="619">
        <f t="shared" si="15"/>
        <v>0</v>
      </c>
    </row>
    <row r="313" spans="1:27">
      <c r="A313" s="594"/>
      <c r="B313" s="599" t="s">
        <v>36</v>
      </c>
      <c r="C313" s="602">
        <f>'STATE- GOA'!C313</f>
        <v>105</v>
      </c>
      <c r="D313" s="594">
        <f>'STATE- GOA'!D313</f>
        <v>294</v>
      </c>
      <c r="E313" s="602">
        <f>'STATE- GOA'!E313</f>
        <v>105</v>
      </c>
      <c r="F313" s="594">
        <f>'STATE- GOA'!F313</f>
        <v>228.72</v>
      </c>
      <c r="G313" s="603">
        <f>'STATE- GOA'!G313</f>
        <v>100</v>
      </c>
      <c r="H313" s="603">
        <f>'STATE- GOA'!H313</f>
        <v>77.795918367346943</v>
      </c>
      <c r="I313" s="602">
        <f>'STATE- GOA'!I313</f>
        <v>105</v>
      </c>
      <c r="J313" s="594">
        <f>'STATE- GOA'!J313</f>
        <v>65.28</v>
      </c>
      <c r="K313" s="602">
        <f>'STATE- GOA'!K313</f>
        <v>0</v>
      </c>
      <c r="L313" s="594">
        <f>'STATE- GOA'!L313</f>
        <v>0</v>
      </c>
      <c r="M313" s="631">
        <f>'STATE- GOA'!O313</f>
        <v>0</v>
      </c>
      <c r="N313" s="602">
        <f>'STATE- GOA'!P313</f>
        <v>105</v>
      </c>
      <c r="O313" s="594">
        <f>'STATE- GOA'!Q313</f>
        <v>341.38440000000008</v>
      </c>
      <c r="P313" s="602">
        <f>'STATE- GOA'!R313</f>
        <v>105</v>
      </c>
      <c r="Q313" s="594">
        <f>'STATE- GOA'!S313</f>
        <v>341.38440000000008</v>
      </c>
      <c r="R313" s="602">
        <f>'STATE- GOA'!T313</f>
        <v>0</v>
      </c>
      <c r="S313" s="594">
        <f>'STATE- GOA'!U313</f>
        <v>0</v>
      </c>
      <c r="T313" s="602">
        <f>'STATE- GOA'!X313</f>
        <v>0</v>
      </c>
      <c r="U313" s="602">
        <f>'STATE- GOA'!Y313</f>
        <v>105</v>
      </c>
      <c r="V313" s="594">
        <f>'STATE- GOA'!Z313</f>
        <v>339.28440000000006</v>
      </c>
      <c r="W313" s="602">
        <f>'STATE- GOA'!AA313</f>
        <v>105</v>
      </c>
      <c r="X313" s="594">
        <f>'STATE- GOA'!AB313</f>
        <v>339.28440000000006</v>
      </c>
      <c r="Y313" s="599"/>
      <c r="Z313" s="619">
        <f>SUM('North District :South Disrict'!AB313)</f>
        <v>339.28440000000001</v>
      </c>
      <c r="AA313" s="619">
        <f t="shared" si="15"/>
        <v>0</v>
      </c>
    </row>
    <row r="314" spans="1:27" ht="18">
      <c r="A314" s="600">
        <v>14</v>
      </c>
      <c r="B314" s="595" t="s">
        <v>85</v>
      </c>
      <c r="C314" s="602">
        <f>'STATE- GOA'!C314</f>
        <v>0</v>
      </c>
      <c r="D314" s="594">
        <f>'STATE- GOA'!D314</f>
        <v>0</v>
      </c>
      <c r="E314" s="602">
        <f>'STATE- GOA'!E314</f>
        <v>0</v>
      </c>
      <c r="F314" s="594">
        <f>'STATE- GOA'!F314</f>
        <v>0</v>
      </c>
      <c r="G314" s="603">
        <f>'STATE- GOA'!G314</f>
        <v>0</v>
      </c>
      <c r="H314" s="603">
        <f>'STATE- GOA'!H314</f>
        <v>0</v>
      </c>
      <c r="I314" s="602">
        <f>'STATE- GOA'!I314</f>
        <v>0</v>
      </c>
      <c r="J314" s="594">
        <f>'STATE- GOA'!J314</f>
        <v>0</v>
      </c>
      <c r="K314" s="602">
        <f>'STATE- GOA'!K314</f>
        <v>0</v>
      </c>
      <c r="L314" s="594">
        <f>'STATE- GOA'!L314</f>
        <v>0</v>
      </c>
      <c r="M314" s="631">
        <f>'STATE- GOA'!O314</f>
        <v>0</v>
      </c>
      <c r="N314" s="602">
        <f>'STATE- GOA'!P314</f>
        <v>0</v>
      </c>
      <c r="O314" s="594">
        <f>'STATE- GOA'!Q314</f>
        <v>0</v>
      </c>
      <c r="P314" s="602">
        <f>'STATE- GOA'!R314</f>
        <v>0</v>
      </c>
      <c r="Q314" s="594">
        <f>'STATE- GOA'!S314</f>
        <v>0</v>
      </c>
      <c r="R314" s="602">
        <f>'STATE- GOA'!T314</f>
        <v>0</v>
      </c>
      <c r="S314" s="594">
        <f>'STATE- GOA'!U314</f>
        <v>0</v>
      </c>
      <c r="T314" s="602">
        <f>'STATE- GOA'!X314</f>
        <v>0</v>
      </c>
      <c r="U314" s="602">
        <f>'STATE- GOA'!Y314</f>
        <v>0</v>
      </c>
      <c r="V314" s="594">
        <f>'STATE- GOA'!Z314</f>
        <v>0</v>
      </c>
      <c r="W314" s="602">
        <f>'STATE- GOA'!AA314</f>
        <v>0</v>
      </c>
      <c r="X314" s="594">
        <f>'STATE- GOA'!AB314</f>
        <v>0</v>
      </c>
      <c r="Y314" s="595"/>
      <c r="Z314" s="619">
        <f>SUM('North District :South Disrict'!AB314)</f>
        <v>0</v>
      </c>
      <c r="AA314" s="619">
        <f t="shared" si="15"/>
        <v>0</v>
      </c>
    </row>
    <row r="315" spans="1:27" ht="27">
      <c r="A315" s="594">
        <v>14.01</v>
      </c>
      <c r="B315" s="601" t="s">
        <v>86</v>
      </c>
      <c r="C315" s="602">
        <f>'STATE- GOA'!C315</f>
        <v>0</v>
      </c>
      <c r="D315" s="594">
        <f>'STATE- GOA'!D315</f>
        <v>0</v>
      </c>
      <c r="E315" s="602">
        <f>'STATE- GOA'!E315</f>
        <v>0</v>
      </c>
      <c r="F315" s="594">
        <f>'STATE- GOA'!F315</f>
        <v>0</v>
      </c>
      <c r="G315" s="603">
        <f>'STATE- GOA'!G315</f>
        <v>0</v>
      </c>
      <c r="H315" s="603">
        <f>'STATE- GOA'!H315</f>
        <v>0</v>
      </c>
      <c r="I315" s="602">
        <f>'STATE- GOA'!I315</f>
        <v>0</v>
      </c>
      <c r="J315" s="594">
        <f>'STATE- GOA'!J315</f>
        <v>0</v>
      </c>
      <c r="K315" s="602">
        <f>'STATE- GOA'!K315</f>
        <v>0</v>
      </c>
      <c r="L315" s="594">
        <f>'STATE- GOA'!L315</f>
        <v>0</v>
      </c>
      <c r="M315" s="631">
        <f>'STATE- GOA'!O315</f>
        <v>0</v>
      </c>
      <c r="N315" s="602">
        <f>'STATE- GOA'!P315</f>
        <v>0</v>
      </c>
      <c r="O315" s="594">
        <f>'STATE- GOA'!Q315</f>
        <v>0</v>
      </c>
      <c r="P315" s="602">
        <f>'STATE- GOA'!R315</f>
        <v>0</v>
      </c>
      <c r="Q315" s="594">
        <f>'STATE- GOA'!S315</f>
        <v>0</v>
      </c>
      <c r="R315" s="602">
        <f>'STATE- GOA'!T315</f>
        <v>0</v>
      </c>
      <c r="S315" s="594">
        <f>'STATE- GOA'!U315</f>
        <v>0</v>
      </c>
      <c r="T315" s="602">
        <f>'STATE- GOA'!X315</f>
        <v>0</v>
      </c>
      <c r="U315" s="602">
        <f>'STATE- GOA'!Y315</f>
        <v>0</v>
      </c>
      <c r="V315" s="594">
        <f>'STATE- GOA'!Z315</f>
        <v>0</v>
      </c>
      <c r="W315" s="602">
        <f>'STATE- GOA'!AA315</f>
        <v>0</v>
      </c>
      <c r="X315" s="594">
        <f>'STATE- GOA'!AB315</f>
        <v>0</v>
      </c>
      <c r="Y315" s="601"/>
      <c r="Z315" s="619">
        <f>SUM('North District :South Disrict'!AB315)</f>
        <v>0</v>
      </c>
      <c r="AA315" s="619">
        <f t="shared" si="15"/>
        <v>0</v>
      </c>
    </row>
    <row r="316" spans="1:27" s="638" customFormat="1" ht="36">
      <c r="A316" s="594"/>
      <c r="B316" s="601" t="s">
        <v>301</v>
      </c>
      <c r="C316" s="602">
        <f>'STATE- GOA'!C316</f>
        <v>2</v>
      </c>
      <c r="D316" s="594">
        <f>'STATE- GOA'!D316</f>
        <v>50</v>
      </c>
      <c r="E316" s="602">
        <f>'STATE- GOA'!E316</f>
        <v>0</v>
      </c>
      <c r="F316" s="594">
        <f>'STATE- GOA'!F316</f>
        <v>0</v>
      </c>
      <c r="G316" s="603">
        <f>'STATE- GOA'!G316</f>
        <v>0</v>
      </c>
      <c r="H316" s="603">
        <f>'STATE- GOA'!H316</f>
        <v>0</v>
      </c>
      <c r="I316" s="602">
        <f>'STATE- GOA'!I316</f>
        <v>2</v>
      </c>
      <c r="J316" s="594">
        <f>'STATE- GOA'!J316</f>
        <v>50</v>
      </c>
      <c r="K316" s="602">
        <f>'STATE- GOA'!K316</f>
        <v>0</v>
      </c>
      <c r="L316" s="594">
        <f>'STATE- GOA'!L316</f>
        <v>0</v>
      </c>
      <c r="M316" s="631">
        <f>'STATE- GOA'!O316</f>
        <v>0.5</v>
      </c>
      <c r="N316" s="602">
        <f>'STATE- GOA'!P316</f>
        <v>2</v>
      </c>
      <c r="O316" s="594">
        <f>'STATE- GOA'!Q316</f>
        <v>100</v>
      </c>
      <c r="P316" s="602">
        <f>'STATE- GOA'!R316</f>
        <v>2</v>
      </c>
      <c r="Q316" s="594">
        <f>'STATE- GOA'!S316</f>
        <v>100</v>
      </c>
      <c r="R316" s="602">
        <f>'STATE- GOA'!T316</f>
        <v>0</v>
      </c>
      <c r="S316" s="594">
        <f>'STATE- GOA'!U316</f>
        <v>0</v>
      </c>
      <c r="T316" s="602">
        <f>'STATE- GOA'!X316</f>
        <v>0.5</v>
      </c>
      <c r="U316" s="602">
        <f>'STATE- GOA'!Y316</f>
        <v>2</v>
      </c>
      <c r="V316" s="594">
        <f>'STATE- GOA'!Z316</f>
        <v>100</v>
      </c>
      <c r="W316" s="602">
        <f>'STATE- GOA'!AA316</f>
        <v>2</v>
      </c>
      <c r="X316" s="594">
        <f>'STATE- GOA'!AB316</f>
        <v>100</v>
      </c>
      <c r="Y316" s="601" t="s">
        <v>609</v>
      </c>
      <c r="Z316" s="619">
        <f>SUM('North District :South Disrict'!AB316)</f>
        <v>100</v>
      </c>
      <c r="AA316" s="619">
        <f t="shared" si="15"/>
        <v>0</v>
      </c>
    </row>
    <row r="317" spans="1:27">
      <c r="A317" s="594"/>
      <c r="B317" s="601" t="s">
        <v>302</v>
      </c>
      <c r="C317" s="602">
        <f>'STATE- GOA'!C317</f>
        <v>0</v>
      </c>
      <c r="D317" s="594">
        <f>'STATE- GOA'!D317</f>
        <v>0</v>
      </c>
      <c r="E317" s="602">
        <f>'STATE- GOA'!E317</f>
        <v>0</v>
      </c>
      <c r="F317" s="594">
        <f>'STATE- GOA'!F317</f>
        <v>0</v>
      </c>
      <c r="G317" s="603">
        <f>'STATE- GOA'!G317</f>
        <v>0</v>
      </c>
      <c r="H317" s="603">
        <f>'STATE- GOA'!H317</f>
        <v>0</v>
      </c>
      <c r="I317" s="602">
        <f>'STATE- GOA'!I317</f>
        <v>0</v>
      </c>
      <c r="J317" s="594">
        <f>'STATE- GOA'!J317</f>
        <v>0</v>
      </c>
      <c r="K317" s="602">
        <f>'STATE- GOA'!K317</f>
        <v>0</v>
      </c>
      <c r="L317" s="594">
        <f>'STATE- GOA'!L317</f>
        <v>0</v>
      </c>
      <c r="M317" s="631">
        <f>'STATE- GOA'!O317</f>
        <v>0</v>
      </c>
      <c r="N317" s="602">
        <f>'STATE- GOA'!P317</f>
        <v>0</v>
      </c>
      <c r="O317" s="594">
        <f>'STATE- GOA'!Q317</f>
        <v>0</v>
      </c>
      <c r="P317" s="602">
        <f>'STATE- GOA'!R317</f>
        <v>0</v>
      </c>
      <c r="Q317" s="594">
        <f>'STATE- GOA'!S317</f>
        <v>0</v>
      </c>
      <c r="R317" s="602">
        <f>'STATE- GOA'!T317</f>
        <v>0</v>
      </c>
      <c r="S317" s="594">
        <f>'STATE- GOA'!U317</f>
        <v>0</v>
      </c>
      <c r="T317" s="602">
        <f>'STATE- GOA'!X317</f>
        <v>0</v>
      </c>
      <c r="U317" s="602">
        <f>'STATE- GOA'!Y317</f>
        <v>0</v>
      </c>
      <c r="V317" s="594">
        <f>'STATE- GOA'!Z317</f>
        <v>0</v>
      </c>
      <c r="W317" s="602">
        <f>'STATE- GOA'!AA317</f>
        <v>0</v>
      </c>
      <c r="X317" s="594">
        <f>'STATE- GOA'!AB317</f>
        <v>0</v>
      </c>
      <c r="Y317" s="601"/>
      <c r="Z317" s="619">
        <f>SUM('North District :South Disrict'!AB317)</f>
        <v>0</v>
      </c>
      <c r="AA317" s="619">
        <f t="shared" si="15"/>
        <v>0</v>
      </c>
    </row>
    <row r="318" spans="1:27">
      <c r="A318" s="594"/>
      <c r="B318" s="599" t="s">
        <v>16</v>
      </c>
      <c r="C318" s="602">
        <f>'STATE- GOA'!C318</f>
        <v>2</v>
      </c>
      <c r="D318" s="594">
        <f>'STATE- GOA'!D318</f>
        <v>50</v>
      </c>
      <c r="E318" s="602">
        <f>'STATE- GOA'!E318</f>
        <v>0</v>
      </c>
      <c r="F318" s="594">
        <f>'STATE- GOA'!F318</f>
        <v>0</v>
      </c>
      <c r="G318" s="603">
        <f>'STATE- GOA'!G318</f>
        <v>0</v>
      </c>
      <c r="H318" s="603">
        <f>'STATE- GOA'!H318</f>
        <v>0</v>
      </c>
      <c r="I318" s="602">
        <f>'STATE- GOA'!I318</f>
        <v>2</v>
      </c>
      <c r="J318" s="594">
        <f>'STATE- GOA'!J318</f>
        <v>50</v>
      </c>
      <c r="K318" s="602">
        <f>'STATE- GOA'!K318</f>
        <v>0</v>
      </c>
      <c r="L318" s="594">
        <f>'STATE- GOA'!L318</f>
        <v>0</v>
      </c>
      <c r="M318" s="631">
        <f>'STATE- GOA'!O318</f>
        <v>0</v>
      </c>
      <c r="N318" s="602">
        <f>'STATE- GOA'!P318</f>
        <v>2</v>
      </c>
      <c r="O318" s="594">
        <f>'STATE- GOA'!Q318</f>
        <v>100</v>
      </c>
      <c r="P318" s="602">
        <f>'STATE- GOA'!R318</f>
        <v>2</v>
      </c>
      <c r="Q318" s="594">
        <f>'STATE- GOA'!S318</f>
        <v>100</v>
      </c>
      <c r="R318" s="602">
        <f>'STATE- GOA'!T318</f>
        <v>0</v>
      </c>
      <c r="S318" s="594">
        <f>'STATE- GOA'!U318</f>
        <v>0</v>
      </c>
      <c r="T318" s="602">
        <f>'STATE- GOA'!X318</f>
        <v>0</v>
      </c>
      <c r="U318" s="602">
        <f>'STATE- GOA'!Y318</f>
        <v>2</v>
      </c>
      <c r="V318" s="594">
        <f>'STATE- GOA'!Z318</f>
        <v>100</v>
      </c>
      <c r="W318" s="602">
        <f>'STATE- GOA'!AA318</f>
        <v>2</v>
      </c>
      <c r="X318" s="594">
        <f>'STATE- GOA'!AB318</f>
        <v>100</v>
      </c>
      <c r="Y318" s="599"/>
      <c r="Z318" s="619">
        <f>SUM('North District :South Disrict'!AB318)</f>
        <v>100</v>
      </c>
      <c r="AA318" s="619">
        <f t="shared" si="15"/>
        <v>0</v>
      </c>
    </row>
    <row r="319" spans="1:27">
      <c r="A319" s="600">
        <v>15</v>
      </c>
      <c r="B319" s="595" t="s">
        <v>87</v>
      </c>
      <c r="C319" s="602">
        <f>'STATE- GOA'!C319</f>
        <v>0</v>
      </c>
      <c r="D319" s="594">
        <f>'STATE- GOA'!D319</f>
        <v>0</v>
      </c>
      <c r="E319" s="602">
        <f>'STATE- GOA'!E319</f>
        <v>0</v>
      </c>
      <c r="F319" s="594">
        <f>'STATE- GOA'!F319</f>
        <v>0</v>
      </c>
      <c r="G319" s="603">
        <f>'STATE- GOA'!G319</f>
        <v>0</v>
      </c>
      <c r="H319" s="603">
        <f>'STATE- GOA'!H319</f>
        <v>0</v>
      </c>
      <c r="I319" s="602">
        <f>'STATE- GOA'!I319</f>
        <v>0</v>
      </c>
      <c r="J319" s="594">
        <f>'STATE- GOA'!J319</f>
        <v>0</v>
      </c>
      <c r="K319" s="602">
        <f>'STATE- GOA'!K319</f>
        <v>0</v>
      </c>
      <c r="L319" s="594">
        <f>'STATE- GOA'!L319</f>
        <v>0</v>
      </c>
      <c r="M319" s="631">
        <f>'STATE- GOA'!O319</f>
        <v>0</v>
      </c>
      <c r="N319" s="602">
        <f>'STATE- GOA'!P319</f>
        <v>0</v>
      </c>
      <c r="O319" s="594">
        <f>'STATE- GOA'!Q319</f>
        <v>0</v>
      </c>
      <c r="P319" s="602">
        <f>'STATE- GOA'!R319</f>
        <v>0</v>
      </c>
      <c r="Q319" s="594">
        <f>'STATE- GOA'!S319</f>
        <v>0</v>
      </c>
      <c r="R319" s="602">
        <f>'STATE- GOA'!T319</f>
        <v>0</v>
      </c>
      <c r="S319" s="594">
        <f>'STATE- GOA'!U319</f>
        <v>0</v>
      </c>
      <c r="T319" s="602">
        <f>'STATE- GOA'!X319</f>
        <v>0</v>
      </c>
      <c r="U319" s="602">
        <f>'STATE- GOA'!Y319</f>
        <v>0</v>
      </c>
      <c r="V319" s="594">
        <f>'STATE- GOA'!Z319</f>
        <v>0</v>
      </c>
      <c r="W319" s="602">
        <f>'STATE- GOA'!AA319</f>
        <v>0</v>
      </c>
      <c r="X319" s="594">
        <f>'STATE- GOA'!AB319</f>
        <v>0</v>
      </c>
      <c r="Y319" s="595"/>
      <c r="Z319" s="619">
        <f>SUM('North District :South Disrict'!AB319)</f>
        <v>0</v>
      </c>
      <c r="AA319" s="619">
        <f t="shared" si="15"/>
        <v>0</v>
      </c>
    </row>
    <row r="320" spans="1:27">
      <c r="A320" s="594">
        <v>15.01</v>
      </c>
      <c r="B320" s="601" t="s">
        <v>88</v>
      </c>
      <c r="C320" s="602">
        <f>'STATE- GOA'!C320</f>
        <v>0</v>
      </c>
      <c r="D320" s="594">
        <f>'STATE- GOA'!D320</f>
        <v>0</v>
      </c>
      <c r="E320" s="602">
        <f>'STATE- GOA'!E320</f>
        <v>0</v>
      </c>
      <c r="F320" s="594">
        <f>'STATE- GOA'!F320</f>
        <v>0</v>
      </c>
      <c r="G320" s="603">
        <f>'STATE- GOA'!G320</f>
        <v>0</v>
      </c>
      <c r="H320" s="603">
        <f>'STATE- GOA'!H320</f>
        <v>0</v>
      </c>
      <c r="I320" s="602">
        <f>'STATE- GOA'!I320</f>
        <v>0</v>
      </c>
      <c r="J320" s="594">
        <f>'STATE- GOA'!J320</f>
        <v>0</v>
      </c>
      <c r="K320" s="602">
        <f>'STATE- GOA'!K320</f>
        <v>0</v>
      </c>
      <c r="L320" s="594">
        <f>'STATE- GOA'!L320</f>
        <v>0</v>
      </c>
      <c r="M320" s="631">
        <f>'STATE- GOA'!O320</f>
        <v>0.03</v>
      </c>
      <c r="N320" s="602">
        <f>'STATE- GOA'!P320</f>
        <v>0</v>
      </c>
      <c r="O320" s="594">
        <f>'STATE- GOA'!Q320</f>
        <v>0</v>
      </c>
      <c r="P320" s="602">
        <f>'STATE- GOA'!R320</f>
        <v>0</v>
      </c>
      <c r="Q320" s="594">
        <f>'STATE- GOA'!S320</f>
        <v>0</v>
      </c>
      <c r="R320" s="602">
        <f>'STATE- GOA'!T320</f>
        <v>0</v>
      </c>
      <c r="S320" s="594">
        <f>'STATE- GOA'!U320</f>
        <v>0</v>
      </c>
      <c r="T320" s="602">
        <f>'STATE- GOA'!X320</f>
        <v>0.03</v>
      </c>
      <c r="U320" s="602">
        <f>'STATE- GOA'!Y320</f>
        <v>0</v>
      </c>
      <c r="V320" s="594">
        <f>'STATE- GOA'!Z320</f>
        <v>0</v>
      </c>
      <c r="W320" s="602">
        <f>'STATE- GOA'!AA320</f>
        <v>0</v>
      </c>
      <c r="X320" s="594">
        <f>'STATE- GOA'!AB320</f>
        <v>0</v>
      </c>
      <c r="Y320" s="601"/>
      <c r="Z320" s="619">
        <f>SUM('North District :South Disrict'!AB320)</f>
        <v>0</v>
      </c>
      <c r="AA320" s="619">
        <f t="shared" si="15"/>
        <v>0</v>
      </c>
    </row>
    <row r="321" spans="1:27">
      <c r="A321" s="594">
        <v>15.02</v>
      </c>
      <c r="B321" s="601" t="s">
        <v>89</v>
      </c>
      <c r="C321" s="602">
        <f>'STATE- GOA'!C321</f>
        <v>0</v>
      </c>
      <c r="D321" s="594">
        <f>'STATE- GOA'!D321</f>
        <v>0</v>
      </c>
      <c r="E321" s="602">
        <f>'STATE- GOA'!E321</f>
        <v>0</v>
      </c>
      <c r="F321" s="594">
        <f>'STATE- GOA'!F321</f>
        <v>0</v>
      </c>
      <c r="G321" s="603">
        <f>'STATE- GOA'!G321</f>
        <v>0</v>
      </c>
      <c r="H321" s="603">
        <f>'STATE- GOA'!H321</f>
        <v>0</v>
      </c>
      <c r="I321" s="602">
        <f>'STATE- GOA'!I321</f>
        <v>0</v>
      </c>
      <c r="J321" s="594">
        <f>'STATE- GOA'!J321</f>
        <v>0</v>
      </c>
      <c r="K321" s="602">
        <f>'STATE- GOA'!K321</f>
        <v>0</v>
      </c>
      <c r="L321" s="594">
        <f>'STATE- GOA'!L321</f>
        <v>0</v>
      </c>
      <c r="M321" s="631">
        <f>'STATE- GOA'!O321</f>
        <v>0.1</v>
      </c>
      <c r="N321" s="602">
        <f>'STATE- GOA'!P321</f>
        <v>0</v>
      </c>
      <c r="O321" s="594">
        <f>'STATE- GOA'!Q321</f>
        <v>0</v>
      </c>
      <c r="P321" s="602">
        <f>'STATE- GOA'!R321</f>
        <v>0</v>
      </c>
      <c r="Q321" s="594">
        <f>'STATE- GOA'!S321</f>
        <v>0</v>
      </c>
      <c r="R321" s="602">
        <f>'STATE- GOA'!T321</f>
        <v>0</v>
      </c>
      <c r="S321" s="594">
        <f>'STATE- GOA'!U321</f>
        <v>0</v>
      </c>
      <c r="T321" s="602">
        <f>'STATE- GOA'!X321</f>
        <v>0.1</v>
      </c>
      <c r="U321" s="602">
        <f>'STATE- GOA'!Y321</f>
        <v>0</v>
      </c>
      <c r="V321" s="594">
        <f>'STATE- GOA'!Z321</f>
        <v>0</v>
      </c>
      <c r="W321" s="602">
        <f>'STATE- GOA'!AA321</f>
        <v>0</v>
      </c>
      <c r="X321" s="594">
        <f>'STATE- GOA'!AB321</f>
        <v>0</v>
      </c>
      <c r="Y321" s="601"/>
      <c r="Z321" s="619">
        <f>SUM('North District :South Disrict'!AB321)</f>
        <v>0</v>
      </c>
      <c r="AA321" s="619">
        <f t="shared" si="15"/>
        <v>0</v>
      </c>
    </row>
    <row r="322" spans="1:27">
      <c r="A322" s="594"/>
      <c r="B322" s="599" t="s">
        <v>16</v>
      </c>
      <c r="C322" s="602">
        <f>'STATE- GOA'!C322</f>
        <v>0</v>
      </c>
      <c r="D322" s="594">
        <f>'STATE- GOA'!D322</f>
        <v>0</v>
      </c>
      <c r="E322" s="602">
        <f>'STATE- GOA'!E322</f>
        <v>0</v>
      </c>
      <c r="F322" s="594">
        <f>'STATE- GOA'!F322</f>
        <v>0</v>
      </c>
      <c r="G322" s="603">
        <f>'STATE- GOA'!G322</f>
        <v>0</v>
      </c>
      <c r="H322" s="603">
        <f>'STATE- GOA'!H322</f>
        <v>0</v>
      </c>
      <c r="I322" s="602">
        <f>'STATE- GOA'!I322</f>
        <v>0</v>
      </c>
      <c r="J322" s="594">
        <f>'STATE- GOA'!J322</f>
        <v>0</v>
      </c>
      <c r="K322" s="602">
        <f>'STATE- GOA'!K322</f>
        <v>0</v>
      </c>
      <c r="L322" s="594">
        <f>'STATE- GOA'!L322</f>
        <v>0</v>
      </c>
      <c r="M322" s="631">
        <f>'STATE- GOA'!O322</f>
        <v>0</v>
      </c>
      <c r="N322" s="602">
        <f>'STATE- GOA'!P322</f>
        <v>0</v>
      </c>
      <c r="O322" s="594">
        <f>'STATE- GOA'!Q322</f>
        <v>0</v>
      </c>
      <c r="P322" s="602">
        <f>'STATE- GOA'!R322</f>
        <v>0</v>
      </c>
      <c r="Q322" s="594">
        <f>'STATE- GOA'!S322</f>
        <v>0</v>
      </c>
      <c r="R322" s="602">
        <f>'STATE- GOA'!T322</f>
        <v>0</v>
      </c>
      <c r="S322" s="594">
        <f>'STATE- GOA'!U322</f>
        <v>0</v>
      </c>
      <c r="T322" s="602">
        <f>'STATE- GOA'!X322</f>
        <v>0</v>
      </c>
      <c r="U322" s="602">
        <f>'STATE- GOA'!Y322</f>
        <v>0</v>
      </c>
      <c r="V322" s="594">
        <f>'STATE- GOA'!Z322</f>
        <v>0</v>
      </c>
      <c r="W322" s="602">
        <f>'STATE- GOA'!AA322</f>
        <v>0</v>
      </c>
      <c r="X322" s="594">
        <f>'STATE- GOA'!AB322</f>
        <v>0</v>
      </c>
      <c r="Y322" s="599"/>
      <c r="Z322" s="619">
        <f>SUM('North District :South Disrict'!AB322)</f>
        <v>0</v>
      </c>
      <c r="AA322" s="619">
        <f t="shared" si="15"/>
        <v>0</v>
      </c>
    </row>
    <row r="323" spans="1:27">
      <c r="A323" s="597" t="s">
        <v>90</v>
      </c>
      <c r="B323" s="595" t="s">
        <v>91</v>
      </c>
      <c r="C323" s="602">
        <f>'STATE- GOA'!C323</f>
        <v>0</v>
      </c>
      <c r="D323" s="594">
        <f>'STATE- GOA'!D323</f>
        <v>0</v>
      </c>
      <c r="E323" s="602">
        <f>'STATE- GOA'!E323</f>
        <v>0</v>
      </c>
      <c r="F323" s="594">
        <f>'STATE- GOA'!F323</f>
        <v>0</v>
      </c>
      <c r="G323" s="603">
        <f>'STATE- GOA'!G323</f>
        <v>0</v>
      </c>
      <c r="H323" s="603">
        <f>'STATE- GOA'!H323</f>
        <v>0</v>
      </c>
      <c r="I323" s="602">
        <f>'STATE- GOA'!I323</f>
        <v>0</v>
      </c>
      <c r="J323" s="594">
        <f>'STATE- GOA'!J323</f>
        <v>0</v>
      </c>
      <c r="K323" s="602">
        <f>'STATE- GOA'!K323</f>
        <v>0</v>
      </c>
      <c r="L323" s="594">
        <f>'STATE- GOA'!L323</f>
        <v>0</v>
      </c>
      <c r="M323" s="631">
        <f>'STATE- GOA'!O323</f>
        <v>0</v>
      </c>
      <c r="N323" s="602">
        <f>'STATE- GOA'!P323</f>
        <v>0</v>
      </c>
      <c r="O323" s="594">
        <f>'STATE- GOA'!Q323</f>
        <v>0</v>
      </c>
      <c r="P323" s="602">
        <f>'STATE- GOA'!R323</f>
        <v>0</v>
      </c>
      <c r="Q323" s="594">
        <f>'STATE- GOA'!S323</f>
        <v>0</v>
      </c>
      <c r="R323" s="602">
        <f>'STATE- GOA'!T323</f>
        <v>0</v>
      </c>
      <c r="S323" s="594">
        <f>'STATE- GOA'!U323</f>
        <v>0</v>
      </c>
      <c r="T323" s="602">
        <f>'STATE- GOA'!X323</f>
        <v>0</v>
      </c>
      <c r="U323" s="602">
        <f>'STATE- GOA'!Y323</f>
        <v>0</v>
      </c>
      <c r="V323" s="594">
        <f>'STATE- GOA'!Z323</f>
        <v>0</v>
      </c>
      <c r="W323" s="602">
        <f>'STATE- GOA'!AA323</f>
        <v>0</v>
      </c>
      <c r="X323" s="594">
        <f>'STATE- GOA'!AB323</f>
        <v>0</v>
      </c>
      <c r="Y323" s="595"/>
      <c r="Z323" s="619">
        <f>SUM('North District :South Disrict'!AB323)</f>
        <v>0</v>
      </c>
      <c r="AA323" s="619">
        <f t="shared" si="15"/>
        <v>0</v>
      </c>
    </row>
    <row r="324" spans="1:27">
      <c r="A324" s="600">
        <v>16</v>
      </c>
      <c r="B324" s="595" t="s">
        <v>92</v>
      </c>
      <c r="C324" s="602">
        <f>'STATE- GOA'!C324</f>
        <v>0</v>
      </c>
      <c r="D324" s="594">
        <f>'STATE- GOA'!D324</f>
        <v>0</v>
      </c>
      <c r="E324" s="602">
        <f>'STATE- GOA'!E324</f>
        <v>0</v>
      </c>
      <c r="F324" s="594">
        <f>'STATE- GOA'!F324</f>
        <v>0</v>
      </c>
      <c r="G324" s="603">
        <f>'STATE- GOA'!G324</f>
        <v>0</v>
      </c>
      <c r="H324" s="603">
        <f>'STATE- GOA'!H324</f>
        <v>0</v>
      </c>
      <c r="I324" s="602">
        <f>'STATE- GOA'!I324</f>
        <v>0</v>
      </c>
      <c r="J324" s="594">
        <f>'STATE- GOA'!J324</f>
        <v>0</v>
      </c>
      <c r="K324" s="602">
        <f>'STATE- GOA'!K324</f>
        <v>0</v>
      </c>
      <c r="L324" s="594">
        <f>'STATE- GOA'!L324</f>
        <v>0</v>
      </c>
      <c r="M324" s="631">
        <f>'STATE- GOA'!O324</f>
        <v>0</v>
      </c>
      <c r="N324" s="602">
        <f>'STATE- GOA'!P324</f>
        <v>0</v>
      </c>
      <c r="O324" s="594">
        <f>'STATE- GOA'!Q324</f>
        <v>0</v>
      </c>
      <c r="P324" s="602">
        <f>'STATE- GOA'!R324</f>
        <v>0</v>
      </c>
      <c r="Q324" s="594">
        <f>'STATE- GOA'!S324</f>
        <v>0</v>
      </c>
      <c r="R324" s="602">
        <f>'STATE- GOA'!T324</f>
        <v>0</v>
      </c>
      <c r="S324" s="594">
        <f>'STATE- GOA'!U324</f>
        <v>0</v>
      </c>
      <c r="T324" s="602">
        <f>'STATE- GOA'!X324</f>
        <v>0</v>
      </c>
      <c r="U324" s="602">
        <f>'STATE- GOA'!Y324</f>
        <v>0</v>
      </c>
      <c r="V324" s="594">
        <f>'STATE- GOA'!Z324</f>
        <v>0</v>
      </c>
      <c r="W324" s="602">
        <f>'STATE- GOA'!AA324</f>
        <v>0</v>
      </c>
      <c r="X324" s="594">
        <f>'STATE- GOA'!AB324</f>
        <v>0</v>
      </c>
      <c r="Y324" s="595"/>
      <c r="Z324" s="619">
        <f>SUM('North District :South Disrict'!AB324)</f>
        <v>0</v>
      </c>
      <c r="AA324" s="619">
        <f t="shared" si="15"/>
        <v>0</v>
      </c>
    </row>
    <row r="325" spans="1:27">
      <c r="A325" s="594">
        <v>16.010000000000002</v>
      </c>
      <c r="B325" s="601" t="s">
        <v>93</v>
      </c>
      <c r="C325" s="602">
        <f>'STATE- GOA'!C325</f>
        <v>0</v>
      </c>
      <c r="D325" s="594">
        <f>'STATE- GOA'!D325</f>
        <v>0</v>
      </c>
      <c r="E325" s="602">
        <f>'STATE- GOA'!E325</f>
        <v>0</v>
      </c>
      <c r="F325" s="594">
        <f>'STATE- GOA'!F325</f>
        <v>0</v>
      </c>
      <c r="G325" s="603">
        <f>'STATE- GOA'!G325</f>
        <v>0</v>
      </c>
      <c r="H325" s="603">
        <f>'STATE- GOA'!H325</f>
        <v>0</v>
      </c>
      <c r="I325" s="602">
        <f>'STATE- GOA'!I325</f>
        <v>0</v>
      </c>
      <c r="J325" s="594">
        <f>'STATE- GOA'!J325</f>
        <v>0</v>
      </c>
      <c r="K325" s="602">
        <f>'STATE- GOA'!K325</f>
        <v>0</v>
      </c>
      <c r="L325" s="594">
        <f>'STATE- GOA'!L325</f>
        <v>0</v>
      </c>
      <c r="M325" s="631">
        <f>'STATE- GOA'!O325</f>
        <v>0</v>
      </c>
      <c r="N325" s="602">
        <f>'STATE- GOA'!P325</f>
        <v>0</v>
      </c>
      <c r="O325" s="594">
        <f>'STATE- GOA'!Q325</f>
        <v>0</v>
      </c>
      <c r="P325" s="602">
        <f>'STATE- GOA'!R325</f>
        <v>0</v>
      </c>
      <c r="Q325" s="594">
        <f>'STATE- GOA'!S325</f>
        <v>0</v>
      </c>
      <c r="R325" s="602">
        <f>'STATE- GOA'!T325</f>
        <v>0</v>
      </c>
      <c r="S325" s="594">
        <f>'STATE- GOA'!U325</f>
        <v>0</v>
      </c>
      <c r="T325" s="602">
        <f>'STATE- GOA'!X325</f>
        <v>0</v>
      </c>
      <c r="U325" s="602">
        <f>'STATE- GOA'!Y325</f>
        <v>0</v>
      </c>
      <c r="V325" s="594">
        <f>'STATE- GOA'!Z325</f>
        <v>0</v>
      </c>
      <c r="W325" s="602">
        <f>'STATE- GOA'!AA325</f>
        <v>0</v>
      </c>
      <c r="X325" s="594">
        <f>'STATE- GOA'!AB325</f>
        <v>0</v>
      </c>
      <c r="Y325" s="601"/>
      <c r="Z325" s="619">
        <f>SUM('North District :South Disrict'!AB325)</f>
        <v>0</v>
      </c>
      <c r="AA325" s="619">
        <f t="shared" si="15"/>
        <v>0</v>
      </c>
    </row>
    <row r="326" spans="1:27" ht="18">
      <c r="A326" s="594"/>
      <c r="B326" s="601" t="s">
        <v>41</v>
      </c>
      <c r="C326" s="602">
        <f>'STATE- GOA'!C326</f>
        <v>3203</v>
      </c>
      <c r="D326" s="594">
        <f>'STATE- GOA'!D326</f>
        <v>16.010000000000002</v>
      </c>
      <c r="E326" s="602">
        <f>'STATE- GOA'!E326</f>
        <v>3203</v>
      </c>
      <c r="F326" s="594">
        <f>'STATE- GOA'!F326</f>
        <v>16.010000000000002</v>
      </c>
      <c r="G326" s="603">
        <f>'STATE- GOA'!G326</f>
        <v>1</v>
      </c>
      <c r="H326" s="603">
        <f>'STATE- GOA'!H326</f>
        <v>1</v>
      </c>
      <c r="I326" s="602">
        <f>'STATE- GOA'!I326</f>
        <v>0</v>
      </c>
      <c r="J326" s="594">
        <f>'STATE- GOA'!J326</f>
        <v>0</v>
      </c>
      <c r="K326" s="602">
        <f>'STATE- GOA'!K326</f>
        <v>0</v>
      </c>
      <c r="L326" s="594">
        <f>'STATE- GOA'!L326</f>
        <v>0</v>
      </c>
      <c r="M326" s="631">
        <f>'STATE- GOA'!O326</f>
        <v>5.0000000000000001E-3</v>
      </c>
      <c r="N326" s="602">
        <f>'STATE- GOA'!P326</f>
        <v>1553</v>
      </c>
      <c r="O326" s="594">
        <f>'STATE- GOA'!Q326</f>
        <v>7.7650000000000006</v>
      </c>
      <c r="P326" s="602">
        <f>'STATE- GOA'!R326</f>
        <v>1553</v>
      </c>
      <c r="Q326" s="594">
        <f>'STATE- GOA'!S326</f>
        <v>7.7650000000000006</v>
      </c>
      <c r="R326" s="602">
        <f>'STATE- GOA'!T326</f>
        <v>0</v>
      </c>
      <c r="S326" s="594">
        <f>'STATE- GOA'!U326</f>
        <v>0</v>
      </c>
      <c r="T326" s="602">
        <f>'STATE- GOA'!X326</f>
        <v>5.0000000000000001E-3</v>
      </c>
      <c r="U326" s="602">
        <f>'STATE- GOA'!Y326</f>
        <v>1553</v>
      </c>
      <c r="V326" s="594">
        <f>'STATE- GOA'!Z326</f>
        <v>7.7650000000000006</v>
      </c>
      <c r="W326" s="602">
        <f>'STATE- GOA'!AA326</f>
        <v>1553</v>
      </c>
      <c r="X326" s="594">
        <f>'STATE- GOA'!AB326</f>
        <v>7.7650000000000006</v>
      </c>
      <c r="Y326" s="601" t="s">
        <v>604</v>
      </c>
      <c r="Z326" s="619">
        <f>SUM('North District :South Disrict'!AB326)</f>
        <v>7.7650000000000006</v>
      </c>
      <c r="AA326" s="619">
        <f t="shared" si="15"/>
        <v>0</v>
      </c>
    </row>
    <row r="327" spans="1:27" ht="18">
      <c r="A327" s="594"/>
      <c r="B327" s="601" t="s">
        <v>42</v>
      </c>
      <c r="C327" s="602">
        <f>'STATE- GOA'!C327</f>
        <v>0</v>
      </c>
      <c r="D327" s="594">
        <f>'STATE- GOA'!D327</f>
        <v>0</v>
      </c>
      <c r="E327" s="602">
        <f>'STATE- GOA'!E327</f>
        <v>0</v>
      </c>
      <c r="F327" s="594">
        <f>'STATE- GOA'!F327</f>
        <v>0</v>
      </c>
      <c r="G327" s="603">
        <f>'STATE- GOA'!G327</f>
        <v>0</v>
      </c>
      <c r="H327" s="603">
        <f>'STATE- GOA'!H327</f>
        <v>0</v>
      </c>
      <c r="I327" s="602">
        <f>'STATE- GOA'!I327</f>
        <v>0</v>
      </c>
      <c r="J327" s="594">
        <f>'STATE- GOA'!J327</f>
        <v>0</v>
      </c>
      <c r="K327" s="602">
        <f>'STATE- GOA'!K327</f>
        <v>0</v>
      </c>
      <c r="L327" s="594">
        <f>'STATE- GOA'!L327</f>
        <v>0</v>
      </c>
      <c r="M327" s="631">
        <f>'STATE- GOA'!O327</f>
        <v>5.0000000000000001E-3</v>
      </c>
      <c r="N327" s="602">
        <f>'STATE- GOA'!P327</f>
        <v>1554</v>
      </c>
      <c r="O327" s="594">
        <f>'STATE- GOA'!Q327</f>
        <v>7.7700000000000005</v>
      </c>
      <c r="P327" s="602">
        <f>'STATE- GOA'!R327</f>
        <v>1554</v>
      </c>
      <c r="Q327" s="594">
        <f>'STATE- GOA'!S327</f>
        <v>7.7700000000000005</v>
      </c>
      <c r="R327" s="602">
        <f>'STATE- GOA'!T327</f>
        <v>0</v>
      </c>
      <c r="S327" s="594">
        <f>'STATE- GOA'!U327</f>
        <v>0</v>
      </c>
      <c r="T327" s="602">
        <f>'STATE- GOA'!X327</f>
        <v>5.0000000000000001E-3</v>
      </c>
      <c r="U327" s="602">
        <f>'STATE- GOA'!Y327</f>
        <v>1554</v>
      </c>
      <c r="V327" s="594">
        <f>'STATE- GOA'!Z327</f>
        <v>7.7700000000000005</v>
      </c>
      <c r="W327" s="602">
        <f>'STATE- GOA'!AA327</f>
        <v>1554</v>
      </c>
      <c r="X327" s="594">
        <f>'STATE- GOA'!AB327</f>
        <v>7.7700000000000005</v>
      </c>
      <c r="Y327" s="601" t="s">
        <v>604</v>
      </c>
      <c r="Z327" s="619">
        <f>SUM('North District :South Disrict'!AB327)</f>
        <v>7.77</v>
      </c>
      <c r="AA327" s="619">
        <f t="shared" si="15"/>
        <v>0</v>
      </c>
    </row>
    <row r="328" spans="1:27" ht="18">
      <c r="A328" s="594">
        <v>16.02</v>
      </c>
      <c r="B328" s="601" t="s">
        <v>326</v>
      </c>
      <c r="C328" s="602">
        <f>'STATE- GOA'!C328</f>
        <v>2550</v>
      </c>
      <c r="D328" s="594">
        <f>'STATE- GOA'!D328</f>
        <v>12.75</v>
      </c>
      <c r="E328" s="602">
        <f>'STATE- GOA'!E328</f>
        <v>2550</v>
      </c>
      <c r="F328" s="594">
        <f>'STATE- GOA'!F328</f>
        <v>12.75</v>
      </c>
      <c r="G328" s="603">
        <f>'STATE- GOA'!G328</f>
        <v>1</v>
      </c>
      <c r="H328" s="603">
        <f>'STATE- GOA'!H328</f>
        <v>1</v>
      </c>
      <c r="I328" s="602">
        <f>'STATE- GOA'!I328</f>
        <v>0</v>
      </c>
      <c r="J328" s="594">
        <f>'STATE- GOA'!J328</f>
        <v>0</v>
      </c>
      <c r="K328" s="602">
        <f>'STATE- GOA'!K328</f>
        <v>0</v>
      </c>
      <c r="L328" s="594">
        <f>'STATE- GOA'!L328</f>
        <v>0</v>
      </c>
      <c r="M328" s="631">
        <f>'STATE- GOA'!O328</f>
        <v>5.0000000000000001E-3</v>
      </c>
      <c r="N328" s="602">
        <f>'STATE- GOA'!P328</f>
        <v>2587</v>
      </c>
      <c r="O328" s="594">
        <f>'STATE- GOA'!Q328</f>
        <v>12.935</v>
      </c>
      <c r="P328" s="602">
        <f>'STATE- GOA'!R328</f>
        <v>2587</v>
      </c>
      <c r="Q328" s="594">
        <f>'STATE- GOA'!S328</f>
        <v>12.935</v>
      </c>
      <c r="R328" s="602">
        <f>'STATE- GOA'!T328</f>
        <v>0</v>
      </c>
      <c r="S328" s="594">
        <f>'STATE- GOA'!U328</f>
        <v>0</v>
      </c>
      <c r="T328" s="602">
        <f>'STATE- GOA'!X328</f>
        <v>5.0000000000000001E-3</v>
      </c>
      <c r="U328" s="602">
        <f>'STATE- GOA'!Y328</f>
        <v>2587</v>
      </c>
      <c r="V328" s="594">
        <f>'STATE- GOA'!Z328</f>
        <v>12.935</v>
      </c>
      <c r="W328" s="602">
        <f>'STATE- GOA'!AA328</f>
        <v>2587</v>
      </c>
      <c r="X328" s="594">
        <f>'STATE- GOA'!AB328</f>
        <v>12.935</v>
      </c>
      <c r="Y328" s="601" t="s">
        <v>604</v>
      </c>
      <c r="Z328" s="619">
        <f>SUM('North District :South Disrict'!AB328)</f>
        <v>12.935</v>
      </c>
      <c r="AA328" s="619">
        <f t="shared" si="15"/>
        <v>0</v>
      </c>
    </row>
    <row r="329" spans="1:27">
      <c r="A329" s="594"/>
      <c r="B329" s="599" t="s">
        <v>36</v>
      </c>
      <c r="C329" s="602">
        <f>'STATE- GOA'!C329</f>
        <v>5753</v>
      </c>
      <c r="D329" s="594">
        <f>'STATE- GOA'!D329</f>
        <v>28.76</v>
      </c>
      <c r="E329" s="602">
        <f>'STATE- GOA'!E329</f>
        <v>5753</v>
      </c>
      <c r="F329" s="594">
        <f>'STATE- GOA'!F329</f>
        <v>28.76</v>
      </c>
      <c r="G329" s="603">
        <f>'STATE- GOA'!G329</f>
        <v>1</v>
      </c>
      <c r="H329" s="603">
        <f>'STATE- GOA'!H329</f>
        <v>1</v>
      </c>
      <c r="I329" s="602">
        <f>'STATE- GOA'!I329</f>
        <v>0</v>
      </c>
      <c r="J329" s="594">
        <f>'STATE- GOA'!J329</f>
        <v>0</v>
      </c>
      <c r="K329" s="602">
        <f>'STATE- GOA'!K329</f>
        <v>0</v>
      </c>
      <c r="L329" s="594">
        <f>'STATE- GOA'!L329</f>
        <v>0</v>
      </c>
      <c r="M329" s="631">
        <f>'STATE- GOA'!O329</f>
        <v>0</v>
      </c>
      <c r="N329" s="602">
        <f>'STATE- GOA'!P329</f>
        <v>5694</v>
      </c>
      <c r="O329" s="594">
        <f>'STATE- GOA'!Q329</f>
        <v>28.47</v>
      </c>
      <c r="P329" s="602">
        <f>'STATE- GOA'!R329</f>
        <v>5694</v>
      </c>
      <c r="Q329" s="594">
        <f>'STATE- GOA'!S329</f>
        <v>28.47</v>
      </c>
      <c r="R329" s="602">
        <f>'STATE- GOA'!T329</f>
        <v>0</v>
      </c>
      <c r="S329" s="594">
        <f>'STATE- GOA'!U329</f>
        <v>0</v>
      </c>
      <c r="T329" s="602">
        <f>'STATE- GOA'!X329</f>
        <v>0</v>
      </c>
      <c r="U329" s="602">
        <f>'STATE- GOA'!Y329</f>
        <v>5694</v>
      </c>
      <c r="V329" s="594">
        <f>'STATE- GOA'!Z329</f>
        <v>28.47</v>
      </c>
      <c r="W329" s="602">
        <f>'STATE- GOA'!AA329</f>
        <v>5694</v>
      </c>
      <c r="X329" s="594">
        <f>'STATE- GOA'!AB329</f>
        <v>28.47</v>
      </c>
      <c r="Y329" s="599"/>
      <c r="Z329" s="619">
        <f>SUM('North District :South Disrict'!AB329)</f>
        <v>28.47</v>
      </c>
      <c r="AA329" s="619">
        <f t="shared" si="15"/>
        <v>0</v>
      </c>
    </row>
    <row r="330" spans="1:27">
      <c r="A330" s="600">
        <v>17</v>
      </c>
      <c r="B330" s="595" t="s">
        <v>94</v>
      </c>
      <c r="C330" s="602">
        <f>'STATE- GOA'!C330</f>
        <v>0</v>
      </c>
      <c r="D330" s="594">
        <f>'STATE- GOA'!D330</f>
        <v>0</v>
      </c>
      <c r="E330" s="602">
        <f>'STATE- GOA'!E330</f>
        <v>0</v>
      </c>
      <c r="F330" s="594">
        <f>'STATE- GOA'!F330</f>
        <v>0</v>
      </c>
      <c r="G330" s="603">
        <f>'STATE- GOA'!G330</f>
        <v>0</v>
      </c>
      <c r="H330" s="603">
        <f>'STATE- GOA'!H330</f>
        <v>0</v>
      </c>
      <c r="I330" s="602">
        <f>'STATE- GOA'!I330</f>
        <v>0</v>
      </c>
      <c r="J330" s="594">
        <f>'STATE- GOA'!J330</f>
        <v>0</v>
      </c>
      <c r="K330" s="602">
        <f>'STATE- GOA'!K330</f>
        <v>0</v>
      </c>
      <c r="L330" s="594">
        <f>'STATE- GOA'!L330</f>
        <v>0</v>
      </c>
      <c r="M330" s="631">
        <f>'STATE- GOA'!O330</f>
        <v>0</v>
      </c>
      <c r="N330" s="602">
        <f>'STATE- GOA'!P330</f>
        <v>0</v>
      </c>
      <c r="O330" s="594">
        <f>'STATE- GOA'!Q330</f>
        <v>0</v>
      </c>
      <c r="P330" s="602">
        <f>'STATE- GOA'!R330</f>
        <v>0</v>
      </c>
      <c r="Q330" s="594">
        <f>'STATE- GOA'!S330</f>
        <v>0</v>
      </c>
      <c r="R330" s="602">
        <f>'STATE- GOA'!T330</f>
        <v>0</v>
      </c>
      <c r="S330" s="594">
        <f>'STATE- GOA'!U330</f>
        <v>0</v>
      </c>
      <c r="T330" s="602">
        <f>'STATE- GOA'!X330</f>
        <v>0</v>
      </c>
      <c r="U330" s="602">
        <f>'STATE- GOA'!Y330</f>
        <v>0</v>
      </c>
      <c r="V330" s="594">
        <f>'STATE- GOA'!Z330</f>
        <v>0</v>
      </c>
      <c r="W330" s="602">
        <f>'STATE- GOA'!AA330</f>
        <v>0</v>
      </c>
      <c r="X330" s="594">
        <f>'STATE- GOA'!AB330</f>
        <v>0</v>
      </c>
      <c r="Y330" s="595"/>
      <c r="Z330" s="619">
        <f>SUM('North District :South Disrict'!AB330)</f>
        <v>0</v>
      </c>
      <c r="AA330" s="619">
        <f t="shared" si="15"/>
        <v>0</v>
      </c>
    </row>
    <row r="331" spans="1:27" ht="18">
      <c r="A331" s="594">
        <v>17.010000000000002</v>
      </c>
      <c r="B331" s="601" t="s">
        <v>93</v>
      </c>
      <c r="C331" s="602">
        <f>'STATE- GOA'!C331</f>
        <v>1059</v>
      </c>
      <c r="D331" s="594">
        <f>'STATE- GOA'!D331</f>
        <v>52.95</v>
      </c>
      <c r="E331" s="602">
        <f>'STATE- GOA'!E331</f>
        <v>1042</v>
      </c>
      <c r="F331" s="594">
        <f>'STATE- GOA'!F331</f>
        <v>52.1</v>
      </c>
      <c r="G331" s="603">
        <f>'STATE- GOA'!G331</f>
        <v>0.98394711992445705</v>
      </c>
      <c r="H331" s="603">
        <f>'STATE- GOA'!H331</f>
        <v>0.98394711992445705</v>
      </c>
      <c r="I331" s="602">
        <f>'STATE- GOA'!I331</f>
        <v>17</v>
      </c>
      <c r="J331" s="594">
        <f>'STATE- GOA'!J331</f>
        <v>0.85000000000000142</v>
      </c>
      <c r="K331" s="602">
        <f>'STATE- GOA'!K331</f>
        <v>0</v>
      </c>
      <c r="L331" s="594">
        <f>'STATE- GOA'!L331</f>
        <v>0</v>
      </c>
      <c r="M331" s="631">
        <f>'STATE- GOA'!O331</f>
        <v>0.05</v>
      </c>
      <c r="N331" s="602">
        <f>'STATE- GOA'!P331</f>
        <v>1047</v>
      </c>
      <c r="O331" s="594">
        <f>'STATE- GOA'!Q331</f>
        <v>52.35</v>
      </c>
      <c r="P331" s="602">
        <f>'STATE- GOA'!R331</f>
        <v>1047</v>
      </c>
      <c r="Q331" s="594">
        <f>'STATE- GOA'!S331</f>
        <v>52.35</v>
      </c>
      <c r="R331" s="602">
        <f>'STATE- GOA'!T331</f>
        <v>0</v>
      </c>
      <c r="S331" s="594">
        <f>'STATE- GOA'!U331</f>
        <v>0</v>
      </c>
      <c r="T331" s="602">
        <f>'STATE- GOA'!X331</f>
        <v>0.05</v>
      </c>
      <c r="U331" s="602">
        <f>'STATE- GOA'!Y331</f>
        <v>1047</v>
      </c>
      <c r="V331" s="594">
        <f>'STATE- GOA'!Z331</f>
        <v>52.35</v>
      </c>
      <c r="W331" s="602">
        <f>'STATE- GOA'!AA331</f>
        <v>1047</v>
      </c>
      <c r="X331" s="594">
        <f>'STATE- GOA'!AB331</f>
        <v>52.35</v>
      </c>
      <c r="Y331" s="601" t="s">
        <v>604</v>
      </c>
      <c r="Z331" s="619">
        <f>SUM('North District :South Disrict'!AB331)</f>
        <v>52.35</v>
      </c>
      <c r="AA331" s="619">
        <f t="shared" si="15"/>
        <v>0</v>
      </c>
    </row>
    <row r="332" spans="1:27" ht="18">
      <c r="A332" s="594">
        <v>17.02</v>
      </c>
      <c r="B332" s="601" t="s">
        <v>89</v>
      </c>
      <c r="C332" s="602">
        <f>'STATE- GOA'!C332</f>
        <v>431</v>
      </c>
      <c r="D332" s="594">
        <f>'STATE- GOA'!D332</f>
        <v>30.169999999999998</v>
      </c>
      <c r="E332" s="602">
        <f>'STATE- GOA'!E332</f>
        <v>431</v>
      </c>
      <c r="F332" s="594">
        <f>'STATE- GOA'!F332</f>
        <v>30.169999999999998</v>
      </c>
      <c r="G332" s="603">
        <f>'STATE- GOA'!G332</f>
        <v>1</v>
      </c>
      <c r="H332" s="603">
        <f>'STATE- GOA'!H332</f>
        <v>1</v>
      </c>
      <c r="I332" s="602">
        <f>'STATE- GOA'!I332</f>
        <v>0</v>
      </c>
      <c r="J332" s="594">
        <f>'STATE- GOA'!J332</f>
        <v>0</v>
      </c>
      <c r="K332" s="602">
        <f>'STATE- GOA'!K332</f>
        <v>0</v>
      </c>
      <c r="L332" s="594">
        <f>'STATE- GOA'!L332</f>
        <v>0</v>
      </c>
      <c r="M332" s="631">
        <f>'STATE- GOA'!O332</f>
        <v>7.0000000000000007E-2</v>
      </c>
      <c r="N332" s="602">
        <f>'STATE- GOA'!P332</f>
        <v>435</v>
      </c>
      <c r="O332" s="594">
        <f>'STATE- GOA'!Q332</f>
        <v>30.450000000000003</v>
      </c>
      <c r="P332" s="602">
        <f>'STATE- GOA'!R332</f>
        <v>435</v>
      </c>
      <c r="Q332" s="594">
        <f>'STATE- GOA'!S332</f>
        <v>30.450000000000003</v>
      </c>
      <c r="R332" s="602">
        <f>'STATE- GOA'!T332</f>
        <v>0</v>
      </c>
      <c r="S332" s="594">
        <f>'STATE- GOA'!U332</f>
        <v>0</v>
      </c>
      <c r="T332" s="602">
        <f>'STATE- GOA'!X332</f>
        <v>7.0000000000000007E-2</v>
      </c>
      <c r="U332" s="602">
        <f>'STATE- GOA'!Y332</f>
        <v>435</v>
      </c>
      <c r="V332" s="594">
        <f>'STATE- GOA'!Z332</f>
        <v>30.450000000000003</v>
      </c>
      <c r="W332" s="602">
        <f>'STATE- GOA'!AA332</f>
        <v>435</v>
      </c>
      <c r="X332" s="594">
        <f>'STATE- GOA'!AB332</f>
        <v>30.450000000000003</v>
      </c>
      <c r="Y332" s="601" t="s">
        <v>604</v>
      </c>
      <c r="Z332" s="619">
        <f>SUM('North District :South Disrict'!AB332)</f>
        <v>30.450000000000003</v>
      </c>
      <c r="AA332" s="619">
        <f t="shared" si="15"/>
        <v>0</v>
      </c>
    </row>
    <row r="333" spans="1:27">
      <c r="A333" s="594"/>
      <c r="B333" s="599" t="s">
        <v>36</v>
      </c>
      <c r="C333" s="602">
        <f>'STATE- GOA'!C333</f>
        <v>1490</v>
      </c>
      <c r="D333" s="594">
        <f>'STATE- GOA'!D333</f>
        <v>83.12</v>
      </c>
      <c r="E333" s="602">
        <f>'STATE- GOA'!E333</f>
        <v>1473</v>
      </c>
      <c r="F333" s="594">
        <f>'STATE- GOA'!F333</f>
        <v>82.27</v>
      </c>
      <c r="G333" s="603">
        <f>'STATE- GOA'!G333</f>
        <v>0.98859060402684562</v>
      </c>
      <c r="H333" s="603">
        <f>'STATE- GOA'!H333</f>
        <v>0.98977382098171307</v>
      </c>
      <c r="I333" s="602">
        <f>'STATE- GOA'!I333</f>
        <v>17</v>
      </c>
      <c r="J333" s="594">
        <f>'STATE- GOA'!J333</f>
        <v>0.85000000000000853</v>
      </c>
      <c r="K333" s="602">
        <f>'STATE- GOA'!K333</f>
        <v>0</v>
      </c>
      <c r="L333" s="594">
        <f>'STATE- GOA'!L333</f>
        <v>0</v>
      </c>
      <c r="M333" s="631">
        <f>'STATE- GOA'!O333</f>
        <v>0</v>
      </c>
      <c r="N333" s="602">
        <f>'STATE- GOA'!P333</f>
        <v>1482</v>
      </c>
      <c r="O333" s="594">
        <f>'STATE- GOA'!Q333</f>
        <v>82.800000000000011</v>
      </c>
      <c r="P333" s="602">
        <f>'STATE- GOA'!R333</f>
        <v>1482</v>
      </c>
      <c r="Q333" s="594">
        <f>'STATE- GOA'!S333</f>
        <v>82.800000000000011</v>
      </c>
      <c r="R333" s="602">
        <f>'STATE- GOA'!T333</f>
        <v>0</v>
      </c>
      <c r="S333" s="594">
        <f>'STATE- GOA'!U333</f>
        <v>0</v>
      </c>
      <c r="T333" s="602">
        <f>'STATE- GOA'!X333</f>
        <v>0</v>
      </c>
      <c r="U333" s="602">
        <f>'STATE- GOA'!Y333</f>
        <v>1482</v>
      </c>
      <c r="V333" s="594">
        <f>'STATE- GOA'!Z333</f>
        <v>82.800000000000011</v>
      </c>
      <c r="W333" s="602">
        <f>'STATE- GOA'!AA333</f>
        <v>1482</v>
      </c>
      <c r="X333" s="594">
        <f>'STATE- GOA'!AB333</f>
        <v>82.800000000000011</v>
      </c>
      <c r="Y333" s="599"/>
      <c r="Z333" s="619">
        <f>SUM('North District :South Disrict'!AB333)</f>
        <v>82.800000000000011</v>
      </c>
      <c r="AA333" s="619">
        <f t="shared" si="15"/>
        <v>0</v>
      </c>
    </row>
    <row r="334" spans="1:27" ht="18">
      <c r="A334" s="600">
        <v>18</v>
      </c>
      <c r="B334" s="595" t="s">
        <v>95</v>
      </c>
      <c r="C334" s="602">
        <f>'STATE- GOA'!C334</f>
        <v>0</v>
      </c>
      <c r="D334" s="594">
        <f>'STATE- GOA'!D334</f>
        <v>0</v>
      </c>
      <c r="E334" s="602">
        <f>'STATE- GOA'!E334</f>
        <v>0</v>
      </c>
      <c r="F334" s="594">
        <f>'STATE- GOA'!F334</f>
        <v>0</v>
      </c>
      <c r="G334" s="603">
        <f>'STATE- GOA'!G334</f>
        <v>0</v>
      </c>
      <c r="H334" s="603">
        <f>'STATE- GOA'!H334</f>
        <v>0</v>
      </c>
      <c r="I334" s="602">
        <f>'STATE- GOA'!I334</f>
        <v>0</v>
      </c>
      <c r="J334" s="594">
        <f>'STATE- GOA'!J334</f>
        <v>0</v>
      </c>
      <c r="K334" s="602">
        <f>'STATE- GOA'!K334</f>
        <v>0</v>
      </c>
      <c r="L334" s="594">
        <f>'STATE- GOA'!L334</f>
        <v>0</v>
      </c>
      <c r="M334" s="631">
        <f>'STATE- GOA'!O334</f>
        <v>0</v>
      </c>
      <c r="N334" s="602">
        <f>'STATE- GOA'!P334</f>
        <v>0</v>
      </c>
      <c r="O334" s="594">
        <f>'STATE- GOA'!Q334</f>
        <v>0</v>
      </c>
      <c r="P334" s="602">
        <f>'STATE- GOA'!R334</f>
        <v>0</v>
      </c>
      <c r="Q334" s="594">
        <f>'STATE- GOA'!S334</f>
        <v>0</v>
      </c>
      <c r="R334" s="602">
        <f>'STATE- GOA'!T334</f>
        <v>0</v>
      </c>
      <c r="S334" s="594">
        <f>'STATE- GOA'!U334</f>
        <v>0</v>
      </c>
      <c r="T334" s="602">
        <f>'STATE- GOA'!X334</f>
        <v>0</v>
      </c>
      <c r="U334" s="602">
        <f>'STATE- GOA'!Y334</f>
        <v>0</v>
      </c>
      <c r="V334" s="594">
        <f>'STATE- GOA'!Z334</f>
        <v>0</v>
      </c>
      <c r="W334" s="602">
        <f>'STATE- GOA'!AA334</f>
        <v>0</v>
      </c>
      <c r="X334" s="594">
        <f>'STATE- GOA'!AB334</f>
        <v>0</v>
      </c>
      <c r="Y334" s="595"/>
      <c r="Z334" s="619">
        <f>SUM('North District :South Disrict'!AB334)</f>
        <v>0</v>
      </c>
      <c r="AA334" s="619">
        <f t="shared" si="15"/>
        <v>0</v>
      </c>
    </row>
    <row r="335" spans="1:27">
      <c r="A335" s="594">
        <v>18.010000000000002</v>
      </c>
      <c r="B335" s="601" t="s">
        <v>96</v>
      </c>
      <c r="C335" s="602">
        <f>'STATE- GOA'!C335</f>
        <v>0</v>
      </c>
      <c r="D335" s="594">
        <f>'STATE- GOA'!D335</f>
        <v>0</v>
      </c>
      <c r="E335" s="602">
        <f>'STATE- GOA'!E335</f>
        <v>0</v>
      </c>
      <c r="F335" s="594">
        <f>'STATE- GOA'!F335</f>
        <v>0</v>
      </c>
      <c r="G335" s="603">
        <f>'STATE- GOA'!G335</f>
        <v>0</v>
      </c>
      <c r="H335" s="603">
        <f>'STATE- GOA'!H335</f>
        <v>0</v>
      </c>
      <c r="I335" s="602">
        <f>'STATE- GOA'!I335</f>
        <v>0</v>
      </c>
      <c r="J335" s="594">
        <f>'STATE- GOA'!J335</f>
        <v>0</v>
      </c>
      <c r="K335" s="602">
        <f>'STATE- GOA'!K335</f>
        <v>0</v>
      </c>
      <c r="L335" s="594">
        <f>'STATE- GOA'!L335</f>
        <v>0</v>
      </c>
      <c r="M335" s="631">
        <f>'STATE- GOA'!O335</f>
        <v>0</v>
      </c>
      <c r="N335" s="602">
        <f>'STATE- GOA'!P335</f>
        <v>0</v>
      </c>
      <c r="O335" s="594">
        <f>'STATE- GOA'!Q335</f>
        <v>0</v>
      </c>
      <c r="P335" s="602">
        <f>'STATE- GOA'!R335</f>
        <v>0</v>
      </c>
      <c r="Q335" s="594">
        <f>'STATE- GOA'!S335</f>
        <v>0</v>
      </c>
      <c r="R335" s="602">
        <f>'STATE- GOA'!T335</f>
        <v>0</v>
      </c>
      <c r="S335" s="594">
        <f>'STATE- GOA'!U335</f>
        <v>0</v>
      </c>
      <c r="T335" s="602">
        <f>'STATE- GOA'!X335</f>
        <v>0</v>
      </c>
      <c r="U335" s="602">
        <f>'STATE- GOA'!Y335</f>
        <v>0</v>
      </c>
      <c r="V335" s="594">
        <f>'STATE- GOA'!Z335</f>
        <v>0</v>
      </c>
      <c r="W335" s="602">
        <f>'STATE- GOA'!AA335</f>
        <v>0</v>
      </c>
      <c r="X335" s="594">
        <f>'STATE- GOA'!AB335</f>
        <v>0</v>
      </c>
      <c r="Y335" s="601"/>
      <c r="Z335" s="619">
        <f>SUM('North District :South Disrict'!AB335)</f>
        <v>0</v>
      </c>
      <c r="AA335" s="619">
        <f t="shared" si="15"/>
        <v>0</v>
      </c>
    </row>
    <row r="336" spans="1:27">
      <c r="A336" s="594">
        <f>+A335+0.01</f>
        <v>18.020000000000003</v>
      </c>
      <c r="B336" s="601" t="s">
        <v>97</v>
      </c>
      <c r="C336" s="602">
        <f>'STATE- GOA'!C336</f>
        <v>0</v>
      </c>
      <c r="D336" s="594">
        <f>'STATE- GOA'!D336</f>
        <v>0</v>
      </c>
      <c r="E336" s="602">
        <f>'STATE- GOA'!E336</f>
        <v>0</v>
      </c>
      <c r="F336" s="594">
        <f>'STATE- GOA'!F336</f>
        <v>0</v>
      </c>
      <c r="G336" s="603">
        <f>'STATE- GOA'!G336</f>
        <v>0</v>
      </c>
      <c r="H336" s="603">
        <f>'STATE- GOA'!H336</f>
        <v>0</v>
      </c>
      <c r="I336" s="602">
        <f>'STATE- GOA'!I336</f>
        <v>0</v>
      </c>
      <c r="J336" s="594">
        <f>'STATE- GOA'!J336</f>
        <v>0</v>
      </c>
      <c r="K336" s="602">
        <f>'STATE- GOA'!K336</f>
        <v>0</v>
      </c>
      <c r="L336" s="594">
        <f>'STATE- GOA'!L336</f>
        <v>0</v>
      </c>
      <c r="M336" s="631">
        <f>'STATE- GOA'!O336</f>
        <v>0</v>
      </c>
      <c r="N336" s="602">
        <f>'STATE- GOA'!P336</f>
        <v>0</v>
      </c>
      <c r="O336" s="594">
        <f>'STATE- GOA'!Q336</f>
        <v>0</v>
      </c>
      <c r="P336" s="602">
        <f>'STATE- GOA'!R336</f>
        <v>0</v>
      </c>
      <c r="Q336" s="594">
        <f>'STATE- GOA'!S336</f>
        <v>0</v>
      </c>
      <c r="R336" s="602">
        <f>'STATE- GOA'!T336</f>
        <v>0</v>
      </c>
      <c r="S336" s="594">
        <f>'STATE- GOA'!U336</f>
        <v>0</v>
      </c>
      <c r="T336" s="602">
        <f>'STATE- GOA'!X336</f>
        <v>0</v>
      </c>
      <c r="U336" s="602">
        <f>'STATE- GOA'!Y336</f>
        <v>0</v>
      </c>
      <c r="V336" s="594">
        <f>'STATE- GOA'!Z336</f>
        <v>0</v>
      </c>
      <c r="W336" s="602">
        <f>'STATE- GOA'!AA336</f>
        <v>0</v>
      </c>
      <c r="X336" s="594">
        <f>'STATE- GOA'!AB336</f>
        <v>0</v>
      </c>
      <c r="Y336" s="601"/>
      <c r="Z336" s="619">
        <f>SUM('North District :South Disrict'!AB336)</f>
        <v>0</v>
      </c>
      <c r="AA336" s="619">
        <f t="shared" si="15"/>
        <v>0</v>
      </c>
    </row>
    <row r="337" spans="1:30">
      <c r="A337" s="594"/>
      <c r="B337" s="599" t="s">
        <v>36</v>
      </c>
      <c r="C337" s="602">
        <f>'STATE- GOA'!C337</f>
        <v>0</v>
      </c>
      <c r="D337" s="594">
        <f>'STATE- GOA'!D337</f>
        <v>0</v>
      </c>
      <c r="E337" s="602">
        <f>'STATE- GOA'!E337</f>
        <v>0</v>
      </c>
      <c r="F337" s="594">
        <f>'STATE- GOA'!F337</f>
        <v>0</v>
      </c>
      <c r="G337" s="603">
        <f>'STATE- GOA'!G337</f>
        <v>0</v>
      </c>
      <c r="H337" s="603">
        <f>'STATE- GOA'!H337</f>
        <v>0</v>
      </c>
      <c r="I337" s="602">
        <f>'STATE- GOA'!I337</f>
        <v>0</v>
      </c>
      <c r="J337" s="594">
        <f>'STATE- GOA'!J337</f>
        <v>0</v>
      </c>
      <c r="K337" s="602">
        <f>'STATE- GOA'!K337</f>
        <v>0</v>
      </c>
      <c r="L337" s="594">
        <f>'STATE- GOA'!L337</f>
        <v>0</v>
      </c>
      <c r="M337" s="631">
        <f>'STATE- GOA'!O337</f>
        <v>0</v>
      </c>
      <c r="N337" s="602">
        <f>'STATE- GOA'!P337</f>
        <v>0</v>
      </c>
      <c r="O337" s="594">
        <f>'STATE- GOA'!Q337</f>
        <v>0</v>
      </c>
      <c r="P337" s="602">
        <f>'STATE- GOA'!R337</f>
        <v>0</v>
      </c>
      <c r="Q337" s="594">
        <f>'STATE- GOA'!S337</f>
        <v>0</v>
      </c>
      <c r="R337" s="602">
        <f>'STATE- GOA'!T337</f>
        <v>0</v>
      </c>
      <c r="S337" s="594">
        <f>'STATE- GOA'!U337</f>
        <v>0</v>
      </c>
      <c r="T337" s="602">
        <f>'STATE- GOA'!X337</f>
        <v>0</v>
      </c>
      <c r="U337" s="602">
        <f>'STATE- GOA'!Y337</f>
        <v>0</v>
      </c>
      <c r="V337" s="594">
        <f>'STATE- GOA'!Z337</f>
        <v>0</v>
      </c>
      <c r="W337" s="602">
        <f>'STATE- GOA'!AA337</f>
        <v>0</v>
      </c>
      <c r="X337" s="594">
        <f>'STATE- GOA'!AB337</f>
        <v>0</v>
      </c>
      <c r="Y337" s="599"/>
      <c r="Z337" s="619">
        <f>SUM('North District :South Disrict'!AB337)</f>
        <v>0</v>
      </c>
      <c r="AA337" s="619">
        <f t="shared" si="15"/>
        <v>0</v>
      </c>
    </row>
    <row r="338" spans="1:30">
      <c r="A338" s="600">
        <v>19</v>
      </c>
      <c r="B338" s="595" t="s">
        <v>98</v>
      </c>
      <c r="C338" s="602">
        <f>'STATE- GOA'!C338</f>
        <v>0</v>
      </c>
      <c r="D338" s="594">
        <f>'STATE- GOA'!D338</f>
        <v>0</v>
      </c>
      <c r="E338" s="602">
        <f>'STATE- GOA'!E338</f>
        <v>0</v>
      </c>
      <c r="F338" s="594">
        <f>'STATE- GOA'!F338</f>
        <v>0</v>
      </c>
      <c r="G338" s="603">
        <f>'STATE- GOA'!G338</f>
        <v>0</v>
      </c>
      <c r="H338" s="603">
        <f>'STATE- GOA'!H338</f>
        <v>0</v>
      </c>
      <c r="I338" s="602">
        <f>'STATE- GOA'!I338</f>
        <v>0</v>
      </c>
      <c r="J338" s="594">
        <f>'STATE- GOA'!J338</f>
        <v>0</v>
      </c>
      <c r="K338" s="602">
        <f>'STATE- GOA'!K338</f>
        <v>0</v>
      </c>
      <c r="L338" s="594">
        <f>'STATE- GOA'!L338</f>
        <v>0</v>
      </c>
      <c r="M338" s="631">
        <f>'STATE- GOA'!O338</f>
        <v>0</v>
      </c>
      <c r="N338" s="602">
        <f>'STATE- GOA'!P338</f>
        <v>0</v>
      </c>
      <c r="O338" s="594">
        <f>'STATE- GOA'!Q338</f>
        <v>0</v>
      </c>
      <c r="P338" s="602">
        <f>'STATE- GOA'!R338</f>
        <v>0</v>
      </c>
      <c r="Q338" s="594">
        <f>'STATE- GOA'!S338</f>
        <v>0</v>
      </c>
      <c r="R338" s="602">
        <f>'STATE- GOA'!T338</f>
        <v>0</v>
      </c>
      <c r="S338" s="594">
        <f>'STATE- GOA'!U338</f>
        <v>0</v>
      </c>
      <c r="T338" s="602">
        <f>'STATE- GOA'!X338</f>
        <v>0</v>
      </c>
      <c r="U338" s="602">
        <f>'STATE- GOA'!Y338</f>
        <v>0</v>
      </c>
      <c r="V338" s="594">
        <f>'STATE- GOA'!Z338</f>
        <v>0</v>
      </c>
      <c r="W338" s="602">
        <f>'STATE- GOA'!AA338</f>
        <v>0</v>
      </c>
      <c r="X338" s="594">
        <f>'STATE- GOA'!AB338</f>
        <v>0</v>
      </c>
      <c r="Y338" s="595"/>
      <c r="Z338" s="619">
        <f>SUM('North District :South Disrict'!AB338)</f>
        <v>0</v>
      </c>
      <c r="AA338" s="619">
        <f t="shared" si="15"/>
        <v>0</v>
      </c>
    </row>
    <row r="339" spans="1:30" ht="18">
      <c r="A339" s="594">
        <v>19.010000000000002</v>
      </c>
      <c r="B339" s="601" t="s">
        <v>349</v>
      </c>
      <c r="C339" s="602">
        <f>'STATE- GOA'!C339</f>
        <v>877</v>
      </c>
      <c r="D339" s="594">
        <f>'STATE- GOA'!D339</f>
        <v>53.5</v>
      </c>
      <c r="E339" s="602">
        <f>'STATE- GOA'!E339</f>
        <v>866</v>
      </c>
      <c r="F339" s="594">
        <f>'STATE- GOA'!F339</f>
        <v>53.150000000000006</v>
      </c>
      <c r="G339" s="603">
        <f>'STATE- GOA'!G339</f>
        <v>0.9874572405929305</v>
      </c>
      <c r="H339" s="603">
        <f>'STATE- GOA'!H339</f>
        <v>0.99345794392523379</v>
      </c>
      <c r="I339" s="602">
        <f>'STATE- GOA'!I339</f>
        <v>11</v>
      </c>
      <c r="J339" s="594">
        <f>'STATE- GOA'!J339</f>
        <v>0.34999999999999432</v>
      </c>
      <c r="K339" s="602">
        <f>'STATE- GOA'!K339</f>
        <v>0</v>
      </c>
      <c r="L339" s="594">
        <f>'STATE- GOA'!L339</f>
        <v>0</v>
      </c>
      <c r="M339" s="631">
        <f>'STATE- GOA'!O339</f>
        <v>0</v>
      </c>
      <c r="N339" s="602">
        <f>'STATE- GOA'!P339</f>
        <v>0</v>
      </c>
      <c r="O339" s="594">
        <f>'STATE- GOA'!Q339</f>
        <v>0</v>
      </c>
      <c r="P339" s="602">
        <f>'STATE- GOA'!R339</f>
        <v>0</v>
      </c>
      <c r="Q339" s="594">
        <f>'STATE- GOA'!S339</f>
        <v>0</v>
      </c>
      <c r="R339" s="602">
        <f>'STATE- GOA'!T339</f>
        <v>0</v>
      </c>
      <c r="S339" s="594">
        <f>'STATE- GOA'!U339</f>
        <v>0</v>
      </c>
      <c r="T339" s="602">
        <f>'STATE- GOA'!X339</f>
        <v>0</v>
      </c>
      <c r="U339" s="602">
        <f>'STATE- GOA'!Y339</f>
        <v>0</v>
      </c>
      <c r="V339" s="594">
        <f>'STATE- GOA'!Z339</f>
        <v>0</v>
      </c>
      <c r="W339" s="602">
        <f>'STATE- GOA'!AA339</f>
        <v>0</v>
      </c>
      <c r="X339" s="594">
        <f>'STATE- GOA'!AB339</f>
        <v>0</v>
      </c>
      <c r="Y339" s="601"/>
      <c r="Z339" s="619">
        <f>SUM('North District :South Disrict'!AB339)</f>
        <v>0</v>
      </c>
      <c r="AA339" s="619">
        <f t="shared" si="15"/>
        <v>0</v>
      </c>
    </row>
    <row r="340" spans="1:30">
      <c r="A340" s="594" t="s">
        <v>338</v>
      </c>
      <c r="B340" s="601" t="s">
        <v>340</v>
      </c>
      <c r="C340" s="602">
        <f>'STATE- GOA'!C340</f>
        <v>0</v>
      </c>
      <c r="D340" s="594">
        <f>'STATE- GOA'!D340</f>
        <v>0</v>
      </c>
      <c r="E340" s="602">
        <f>'STATE- GOA'!E340</f>
        <v>0</v>
      </c>
      <c r="F340" s="594">
        <f>'STATE- GOA'!F340</f>
        <v>0</v>
      </c>
      <c r="G340" s="603">
        <f>'STATE- GOA'!G340</f>
        <v>0</v>
      </c>
      <c r="H340" s="603">
        <f>'STATE- GOA'!H340</f>
        <v>0</v>
      </c>
      <c r="I340" s="602">
        <f>'STATE- GOA'!I340</f>
        <v>0</v>
      </c>
      <c r="J340" s="594">
        <f>'STATE- GOA'!J340</f>
        <v>0</v>
      </c>
      <c r="K340" s="602">
        <f>'STATE- GOA'!K340</f>
        <v>0</v>
      </c>
      <c r="L340" s="594">
        <f>'STATE- GOA'!L340</f>
        <v>0</v>
      </c>
      <c r="M340" s="631">
        <f>'STATE- GOA'!O340</f>
        <v>0.05</v>
      </c>
      <c r="N340" s="602">
        <f>'STATE- GOA'!P340</f>
        <v>660</v>
      </c>
      <c r="O340" s="594">
        <f>'STATE- GOA'!Q340</f>
        <v>33</v>
      </c>
      <c r="P340" s="602">
        <f>'STATE- GOA'!R340</f>
        <v>660</v>
      </c>
      <c r="Q340" s="594">
        <f>'STATE- GOA'!S340</f>
        <v>33</v>
      </c>
      <c r="R340" s="602">
        <f>'STATE- GOA'!T340</f>
        <v>0</v>
      </c>
      <c r="S340" s="594">
        <f>'STATE- GOA'!U340</f>
        <v>0</v>
      </c>
      <c r="T340" s="602">
        <f>'STATE- GOA'!X340</f>
        <v>0.05</v>
      </c>
      <c r="U340" s="602">
        <f>'STATE- GOA'!Y340</f>
        <v>660</v>
      </c>
      <c r="V340" s="594">
        <f>'STATE- GOA'!Z340</f>
        <v>33</v>
      </c>
      <c r="W340" s="602">
        <f>'STATE- GOA'!AA340</f>
        <v>660</v>
      </c>
      <c r="X340" s="594">
        <f>'STATE- GOA'!AB340</f>
        <v>33</v>
      </c>
      <c r="Y340" s="919" t="s">
        <v>611</v>
      </c>
      <c r="Z340" s="619">
        <f>SUM('North District :South Disrict'!AB340)</f>
        <v>33</v>
      </c>
      <c r="AA340" s="619">
        <f t="shared" si="15"/>
        <v>0</v>
      </c>
    </row>
    <row r="341" spans="1:30">
      <c r="A341" s="594" t="s">
        <v>339</v>
      </c>
      <c r="B341" s="601" t="s">
        <v>341</v>
      </c>
      <c r="C341" s="602">
        <f>'STATE- GOA'!C341</f>
        <v>0</v>
      </c>
      <c r="D341" s="594">
        <f>'STATE- GOA'!D341</f>
        <v>0</v>
      </c>
      <c r="E341" s="602">
        <f>'STATE- GOA'!E341</f>
        <v>0</v>
      </c>
      <c r="F341" s="594">
        <f>'STATE- GOA'!F341</f>
        <v>0</v>
      </c>
      <c r="G341" s="603">
        <f>'STATE- GOA'!G341</f>
        <v>0</v>
      </c>
      <c r="H341" s="603">
        <f>'STATE- GOA'!H341</f>
        <v>0</v>
      </c>
      <c r="I341" s="602">
        <f>'STATE- GOA'!I341</f>
        <v>0</v>
      </c>
      <c r="J341" s="594">
        <f>'STATE- GOA'!J341</f>
        <v>0</v>
      </c>
      <c r="K341" s="602">
        <f>'STATE- GOA'!K341</f>
        <v>0</v>
      </c>
      <c r="L341" s="594">
        <f>'STATE- GOA'!L341</f>
        <v>0</v>
      </c>
      <c r="M341" s="631">
        <f>'STATE- GOA'!O341</f>
        <v>0.1</v>
      </c>
      <c r="N341" s="602">
        <f>'STATE- GOA'!P341</f>
        <v>197</v>
      </c>
      <c r="O341" s="594">
        <f>'STATE- GOA'!Q341</f>
        <v>19.700000000000003</v>
      </c>
      <c r="P341" s="602">
        <f>'STATE- GOA'!R341</f>
        <v>197</v>
      </c>
      <c r="Q341" s="594">
        <f>'STATE- GOA'!S341</f>
        <v>19.700000000000003</v>
      </c>
      <c r="R341" s="602">
        <f>'STATE- GOA'!T341</f>
        <v>0</v>
      </c>
      <c r="S341" s="594">
        <f>'STATE- GOA'!U341</f>
        <v>0</v>
      </c>
      <c r="T341" s="602">
        <f>'STATE- GOA'!X341</f>
        <v>0.1</v>
      </c>
      <c r="U341" s="602">
        <f>'STATE- GOA'!Y341</f>
        <v>197</v>
      </c>
      <c r="V341" s="594">
        <f>'STATE- GOA'!Z341</f>
        <v>19.475000000000001</v>
      </c>
      <c r="W341" s="602">
        <f>'STATE- GOA'!AA341</f>
        <v>197</v>
      </c>
      <c r="X341" s="594">
        <f>'STATE- GOA'!AB341</f>
        <v>19.475000000000001</v>
      </c>
      <c r="Y341" s="921"/>
      <c r="Z341" s="619">
        <f>SUM('North District :South Disrict'!AB341)</f>
        <v>19.475000000000001</v>
      </c>
      <c r="AA341" s="619">
        <f t="shared" si="15"/>
        <v>0</v>
      </c>
    </row>
    <row r="342" spans="1:30">
      <c r="A342" s="594"/>
      <c r="B342" s="599" t="s">
        <v>36</v>
      </c>
      <c r="C342" s="602">
        <f>'STATE- GOA'!C342</f>
        <v>877</v>
      </c>
      <c r="D342" s="594">
        <f>'STATE- GOA'!D342</f>
        <v>53.5</v>
      </c>
      <c r="E342" s="602">
        <f>'STATE- GOA'!E342</f>
        <v>866</v>
      </c>
      <c r="F342" s="594">
        <f>'STATE- GOA'!F342</f>
        <v>53.150000000000006</v>
      </c>
      <c r="G342" s="603">
        <f>'STATE- GOA'!G342</f>
        <v>0.9874572405929305</v>
      </c>
      <c r="H342" s="603">
        <f>'STATE- GOA'!H342</f>
        <v>0.99345794392523379</v>
      </c>
      <c r="I342" s="602">
        <f>'STATE- GOA'!I342</f>
        <v>11</v>
      </c>
      <c r="J342" s="594">
        <f>'STATE- GOA'!J342</f>
        <v>0.34999999999999432</v>
      </c>
      <c r="K342" s="602">
        <f>'STATE- GOA'!K342</f>
        <v>0</v>
      </c>
      <c r="L342" s="594">
        <f>'STATE- GOA'!L342</f>
        <v>0</v>
      </c>
      <c r="M342" s="631">
        <f>'STATE- GOA'!O342</f>
        <v>0</v>
      </c>
      <c r="N342" s="602">
        <f>'STATE- GOA'!P342</f>
        <v>857</v>
      </c>
      <c r="O342" s="594">
        <f>'STATE- GOA'!Q342</f>
        <v>52.7</v>
      </c>
      <c r="P342" s="602">
        <f>'STATE- GOA'!R342</f>
        <v>857</v>
      </c>
      <c r="Q342" s="594">
        <f>'STATE- GOA'!S342</f>
        <v>52.7</v>
      </c>
      <c r="R342" s="602">
        <f>'STATE- GOA'!T342</f>
        <v>0</v>
      </c>
      <c r="S342" s="594">
        <f>'STATE- GOA'!U342</f>
        <v>0</v>
      </c>
      <c r="T342" s="602">
        <f>'STATE- GOA'!X342</f>
        <v>0</v>
      </c>
      <c r="U342" s="602">
        <f>'STATE- GOA'!Y342</f>
        <v>857</v>
      </c>
      <c r="V342" s="594">
        <f>'STATE- GOA'!Z342</f>
        <v>52.475000000000001</v>
      </c>
      <c r="W342" s="602">
        <f>'STATE- GOA'!AA342</f>
        <v>857</v>
      </c>
      <c r="X342" s="594">
        <f>'STATE- GOA'!AB342</f>
        <v>52.475000000000001</v>
      </c>
      <c r="Y342" s="599"/>
      <c r="Z342" s="619">
        <f>SUM('North District :South Disrict'!AB342)</f>
        <v>52.475000000000001</v>
      </c>
      <c r="AA342" s="619">
        <f t="shared" si="15"/>
        <v>0</v>
      </c>
    </row>
    <row r="343" spans="1:30" ht="18">
      <c r="A343" s="594" t="s">
        <v>100</v>
      </c>
      <c r="B343" s="595" t="s">
        <v>101</v>
      </c>
      <c r="C343" s="602">
        <f>'STATE- GOA'!C343</f>
        <v>0</v>
      </c>
      <c r="D343" s="594">
        <f>'STATE- GOA'!D343</f>
        <v>0</v>
      </c>
      <c r="E343" s="602">
        <f>'STATE- GOA'!E343</f>
        <v>0</v>
      </c>
      <c r="F343" s="594">
        <f>'STATE- GOA'!F343</f>
        <v>0</v>
      </c>
      <c r="G343" s="603">
        <f>'STATE- GOA'!G343</f>
        <v>0</v>
      </c>
      <c r="H343" s="603">
        <f>'STATE- GOA'!H343</f>
        <v>0</v>
      </c>
      <c r="I343" s="602">
        <f>'STATE- GOA'!I343</f>
        <v>0</v>
      </c>
      <c r="J343" s="594">
        <f>'STATE- GOA'!J343</f>
        <v>0</v>
      </c>
      <c r="K343" s="602">
        <f>'STATE- GOA'!K343</f>
        <v>0</v>
      </c>
      <c r="L343" s="594">
        <f>'STATE- GOA'!L343</f>
        <v>0</v>
      </c>
      <c r="M343" s="631">
        <f>'STATE- GOA'!O343</f>
        <v>0</v>
      </c>
      <c r="N343" s="602">
        <f>'STATE- GOA'!P343</f>
        <v>0</v>
      </c>
      <c r="O343" s="594">
        <f>'STATE- GOA'!Q343</f>
        <v>0</v>
      </c>
      <c r="P343" s="602">
        <f>'STATE- GOA'!R343</f>
        <v>0</v>
      </c>
      <c r="Q343" s="594">
        <f>'STATE- GOA'!S343</f>
        <v>0</v>
      </c>
      <c r="R343" s="602">
        <f>'STATE- GOA'!T343</f>
        <v>0</v>
      </c>
      <c r="S343" s="594">
        <f>'STATE- GOA'!U343</f>
        <v>0</v>
      </c>
      <c r="T343" s="602">
        <f>'STATE- GOA'!X343</f>
        <v>0</v>
      </c>
      <c r="U343" s="602">
        <f>'STATE- GOA'!Y343</f>
        <v>0</v>
      </c>
      <c r="V343" s="594">
        <f>'STATE- GOA'!Z343</f>
        <v>0</v>
      </c>
      <c r="W343" s="602">
        <f>'STATE- GOA'!AA343</f>
        <v>0</v>
      </c>
      <c r="X343" s="594">
        <f>'STATE- GOA'!AB343</f>
        <v>0</v>
      </c>
      <c r="Y343" s="595"/>
      <c r="Z343" s="619">
        <f>SUM('North District :South Disrict'!AB343)</f>
        <v>0</v>
      </c>
      <c r="AA343" s="619">
        <f t="shared" si="15"/>
        <v>0</v>
      </c>
    </row>
    <row r="344" spans="1:30">
      <c r="A344" s="600">
        <v>20</v>
      </c>
      <c r="B344" s="595" t="s">
        <v>102</v>
      </c>
      <c r="C344" s="602">
        <f>'STATE- GOA'!C344</f>
        <v>0</v>
      </c>
      <c r="D344" s="594">
        <f>'STATE- GOA'!D344</f>
        <v>0</v>
      </c>
      <c r="E344" s="602">
        <f>'STATE- GOA'!E344</f>
        <v>0</v>
      </c>
      <c r="F344" s="594">
        <f>'STATE- GOA'!F344</f>
        <v>0</v>
      </c>
      <c r="G344" s="603">
        <f>'STATE- GOA'!G344</f>
        <v>0</v>
      </c>
      <c r="H344" s="603">
        <f>'STATE- GOA'!H344</f>
        <v>0</v>
      </c>
      <c r="I344" s="602">
        <f>'STATE- GOA'!I344</f>
        <v>0</v>
      </c>
      <c r="J344" s="594">
        <f>'STATE- GOA'!J344</f>
        <v>0</v>
      </c>
      <c r="K344" s="602">
        <f>'STATE- GOA'!K344</f>
        <v>0</v>
      </c>
      <c r="L344" s="594">
        <f>'STATE- GOA'!L344</f>
        <v>0</v>
      </c>
      <c r="M344" s="631">
        <f>'STATE- GOA'!O344</f>
        <v>0</v>
      </c>
      <c r="N344" s="602">
        <f>'STATE- GOA'!P344</f>
        <v>0</v>
      </c>
      <c r="O344" s="594">
        <f>'STATE- GOA'!Q344</f>
        <v>0</v>
      </c>
      <c r="P344" s="602">
        <f>'STATE- GOA'!R344</f>
        <v>0</v>
      </c>
      <c r="Q344" s="594">
        <f>'STATE- GOA'!S344</f>
        <v>0</v>
      </c>
      <c r="R344" s="602">
        <f>'STATE- GOA'!T344</f>
        <v>0</v>
      </c>
      <c r="S344" s="594">
        <f>'STATE- GOA'!U344</f>
        <v>0</v>
      </c>
      <c r="T344" s="602">
        <f>'STATE- GOA'!X344</f>
        <v>0</v>
      </c>
      <c r="U344" s="602">
        <f>'STATE- GOA'!Y344</f>
        <v>0</v>
      </c>
      <c r="V344" s="594">
        <f>'STATE- GOA'!Z344</f>
        <v>0</v>
      </c>
      <c r="W344" s="602">
        <f>'STATE- GOA'!AA344</f>
        <v>0</v>
      </c>
      <c r="X344" s="594">
        <f>'STATE- GOA'!AB344</f>
        <v>0</v>
      </c>
      <c r="Y344" s="595"/>
      <c r="Z344" s="619">
        <f>SUM('North District :South Disrict'!AB344)</f>
        <v>0</v>
      </c>
      <c r="AA344" s="619">
        <f t="shared" si="15"/>
        <v>0</v>
      </c>
    </row>
    <row r="345" spans="1:30" ht="18">
      <c r="A345" s="639">
        <v>20.010000000000002</v>
      </c>
      <c r="B345" s="601" t="s">
        <v>103</v>
      </c>
      <c r="C345" s="602">
        <f>'STATE- GOA'!C345</f>
        <v>1367</v>
      </c>
      <c r="D345" s="594">
        <f>'STATE- GOA'!D345</f>
        <v>41.010000000000005</v>
      </c>
      <c r="E345" s="602">
        <f>'STATE- GOA'!E345</f>
        <v>625</v>
      </c>
      <c r="F345" s="594">
        <f>'STATE- GOA'!F345</f>
        <v>20.509999999999998</v>
      </c>
      <c r="G345" s="603">
        <f>'STATE- GOA'!G345</f>
        <v>0.45720555961960496</v>
      </c>
      <c r="H345" s="603">
        <f>'STATE- GOA'!H345</f>
        <v>0.50012192148256507</v>
      </c>
      <c r="I345" s="602">
        <f>'STATE- GOA'!I345</f>
        <v>742</v>
      </c>
      <c r="J345" s="594">
        <f>'STATE- GOA'!J345</f>
        <v>20.500000000000007</v>
      </c>
      <c r="K345" s="602">
        <f>'STATE- GOA'!K345</f>
        <v>0</v>
      </c>
      <c r="L345" s="594">
        <f>'STATE- GOA'!L345</f>
        <v>0</v>
      </c>
      <c r="M345" s="631">
        <f>'STATE- GOA'!O345</f>
        <v>0.03</v>
      </c>
      <c r="N345" s="602">
        <f>'STATE- GOA'!P345</f>
        <v>1952</v>
      </c>
      <c r="O345" s="594">
        <f>'STATE- GOA'!Q345</f>
        <v>58.559999999999995</v>
      </c>
      <c r="P345" s="602">
        <f>'STATE- GOA'!R345</f>
        <v>1952</v>
      </c>
      <c r="Q345" s="594">
        <f>'STATE- GOA'!S345</f>
        <v>58.559999999999995</v>
      </c>
      <c r="R345" s="602">
        <f>'STATE- GOA'!T345</f>
        <v>0</v>
      </c>
      <c r="S345" s="594">
        <f>'STATE- GOA'!U345</f>
        <v>0</v>
      </c>
      <c r="T345" s="602">
        <f>'STATE- GOA'!X345</f>
        <v>0.03</v>
      </c>
      <c r="U345" s="602">
        <f>'STATE- GOA'!Y345</f>
        <v>858</v>
      </c>
      <c r="V345" s="594">
        <f>'STATE- GOA'!Z345</f>
        <v>25.74</v>
      </c>
      <c r="W345" s="602">
        <f>'STATE- GOA'!AA345</f>
        <v>858</v>
      </c>
      <c r="X345" s="594">
        <f>'STATE- GOA'!AB345</f>
        <v>25.74</v>
      </c>
      <c r="Y345" s="601" t="s">
        <v>409</v>
      </c>
      <c r="Z345" s="619">
        <f>SUM('North District :South Disrict'!AB345)</f>
        <v>25.74</v>
      </c>
      <c r="AA345" s="619">
        <f t="shared" si="15"/>
        <v>0</v>
      </c>
    </row>
    <row r="346" spans="1:30">
      <c r="A346" s="594"/>
      <c r="B346" s="599" t="s">
        <v>36</v>
      </c>
      <c r="C346" s="602">
        <f>'STATE- GOA'!C346</f>
        <v>1367</v>
      </c>
      <c r="D346" s="594">
        <f>'STATE- GOA'!D346</f>
        <v>41.010000000000005</v>
      </c>
      <c r="E346" s="602">
        <f>'STATE- GOA'!E346</f>
        <v>625</v>
      </c>
      <c r="F346" s="594">
        <f>'STATE- GOA'!F346</f>
        <v>20.509999999999998</v>
      </c>
      <c r="G346" s="603">
        <f>'STATE- GOA'!G346</f>
        <v>0.45720555961960496</v>
      </c>
      <c r="H346" s="603">
        <f>'STATE- GOA'!H346</f>
        <v>0.50012192148256507</v>
      </c>
      <c r="I346" s="602">
        <f>'STATE- GOA'!I346</f>
        <v>742</v>
      </c>
      <c r="J346" s="594">
        <f>'STATE- GOA'!J346</f>
        <v>20.500000000000007</v>
      </c>
      <c r="K346" s="602">
        <f>'STATE- GOA'!K346</f>
        <v>0</v>
      </c>
      <c r="L346" s="594">
        <f>'STATE- GOA'!L346</f>
        <v>0</v>
      </c>
      <c r="M346" s="631">
        <f>'STATE- GOA'!O346</f>
        <v>0</v>
      </c>
      <c r="N346" s="602">
        <f>'STATE- GOA'!P346</f>
        <v>1952</v>
      </c>
      <c r="O346" s="594">
        <f>'STATE- GOA'!Q346</f>
        <v>58.559999999999995</v>
      </c>
      <c r="P346" s="602">
        <f>'STATE- GOA'!R346</f>
        <v>1952</v>
      </c>
      <c r="Q346" s="594">
        <f>'STATE- GOA'!S346</f>
        <v>58.559999999999995</v>
      </c>
      <c r="R346" s="602">
        <f>'STATE- GOA'!T346</f>
        <v>0</v>
      </c>
      <c r="S346" s="594">
        <f>'STATE- GOA'!U346</f>
        <v>0</v>
      </c>
      <c r="T346" s="602">
        <f>'STATE- GOA'!X346</f>
        <v>0</v>
      </c>
      <c r="U346" s="602">
        <f>'STATE- GOA'!Y346</f>
        <v>858</v>
      </c>
      <c r="V346" s="594">
        <f>'STATE- GOA'!Z346</f>
        <v>25.74</v>
      </c>
      <c r="W346" s="602">
        <f>'STATE- GOA'!AA346</f>
        <v>858</v>
      </c>
      <c r="X346" s="594">
        <f>'STATE- GOA'!AB346</f>
        <v>25.74</v>
      </c>
      <c r="Y346" s="599"/>
      <c r="Z346" s="619">
        <f>SUM('North District :South Disrict'!AB346)</f>
        <v>25.74</v>
      </c>
      <c r="AA346" s="619">
        <f t="shared" si="15"/>
        <v>0</v>
      </c>
    </row>
    <row r="347" spans="1:30" ht="18">
      <c r="A347" s="600">
        <v>21</v>
      </c>
      <c r="B347" s="595" t="s">
        <v>104</v>
      </c>
      <c r="C347" s="602">
        <f>'STATE- GOA'!C347</f>
        <v>0</v>
      </c>
      <c r="D347" s="594">
        <f>'STATE- GOA'!D347</f>
        <v>0</v>
      </c>
      <c r="E347" s="602">
        <f>'STATE- GOA'!E347</f>
        <v>0</v>
      </c>
      <c r="F347" s="594">
        <f>'STATE- GOA'!F347</f>
        <v>0</v>
      </c>
      <c r="G347" s="603">
        <f>'STATE- GOA'!G347</f>
        <v>0</v>
      </c>
      <c r="H347" s="603">
        <f>'STATE- GOA'!H347</f>
        <v>0</v>
      </c>
      <c r="I347" s="602">
        <f>'STATE- GOA'!I347</f>
        <v>0</v>
      </c>
      <c r="J347" s="594">
        <f>'STATE- GOA'!J347</f>
        <v>0</v>
      </c>
      <c r="K347" s="602">
        <f>'STATE- GOA'!K347</f>
        <v>0</v>
      </c>
      <c r="L347" s="594">
        <f>'STATE- GOA'!L347</f>
        <v>0</v>
      </c>
      <c r="M347" s="631">
        <f>'STATE- GOA'!O347</f>
        <v>0</v>
      </c>
      <c r="N347" s="602">
        <f>'STATE- GOA'!P347</f>
        <v>0</v>
      </c>
      <c r="O347" s="594">
        <f>'STATE- GOA'!Q347</f>
        <v>0</v>
      </c>
      <c r="P347" s="602">
        <f>'STATE- GOA'!R347</f>
        <v>0</v>
      </c>
      <c r="Q347" s="594">
        <f>'STATE- GOA'!S347</f>
        <v>0</v>
      </c>
      <c r="R347" s="602">
        <f>'STATE- GOA'!T347</f>
        <v>0</v>
      </c>
      <c r="S347" s="594">
        <f>'STATE- GOA'!U347</f>
        <v>0</v>
      </c>
      <c r="T347" s="602">
        <f>'STATE- GOA'!X347</f>
        <v>0</v>
      </c>
      <c r="U347" s="602">
        <f>'STATE- GOA'!Y347</f>
        <v>0</v>
      </c>
      <c r="V347" s="594">
        <f>'STATE- GOA'!Z347</f>
        <v>0</v>
      </c>
      <c r="W347" s="602">
        <f>'STATE- GOA'!AA347</f>
        <v>0</v>
      </c>
      <c r="X347" s="594">
        <f>'STATE- GOA'!AB347</f>
        <v>0</v>
      </c>
      <c r="Y347" s="595"/>
      <c r="Z347" s="619">
        <f>SUM('North District :South Disrict'!AB347)</f>
        <v>0</v>
      </c>
      <c r="AA347" s="619">
        <f t="shared" si="15"/>
        <v>0</v>
      </c>
    </row>
    <row r="348" spans="1:30">
      <c r="A348" s="594">
        <v>21.01</v>
      </c>
      <c r="B348" s="601" t="s">
        <v>594</v>
      </c>
      <c r="C348" s="602">
        <f>'STATE- GOA'!C348</f>
        <v>0</v>
      </c>
      <c r="D348" s="594">
        <f>'STATE- GOA'!D348</f>
        <v>25</v>
      </c>
      <c r="E348" s="602">
        <f>'STATE- GOA'!E348</f>
        <v>0</v>
      </c>
      <c r="F348" s="594">
        <f>'STATE- GOA'!F348</f>
        <v>6.26</v>
      </c>
      <c r="G348" s="603">
        <f>'STATE- GOA'!G348</f>
        <v>0</v>
      </c>
      <c r="H348" s="603">
        <f>'STATE- GOA'!H348</f>
        <v>0.25040000000000001</v>
      </c>
      <c r="I348" s="602">
        <f>'STATE- GOA'!I348</f>
        <v>0</v>
      </c>
      <c r="J348" s="594">
        <f>'STATE- GOA'!J348</f>
        <v>18.740000000000002</v>
      </c>
      <c r="K348" s="602">
        <f>'STATE- GOA'!K348</f>
        <v>0</v>
      </c>
      <c r="L348" s="594">
        <f>'STATE- GOA'!L348</f>
        <v>0</v>
      </c>
      <c r="M348" s="631">
        <f>'STATE- GOA'!O348</f>
        <v>1.2952767313822082E-2</v>
      </c>
      <c r="N348" s="602">
        <f>'STATE- GOA'!P348</f>
        <v>6902</v>
      </c>
      <c r="O348" s="594">
        <f>'STATE- GOA'!Q348</f>
        <v>89.4</v>
      </c>
      <c r="P348" s="602">
        <f>'STATE- GOA'!R348</f>
        <v>6902</v>
      </c>
      <c r="Q348" s="594">
        <f>'STATE- GOA'!S348</f>
        <v>89.4</v>
      </c>
      <c r="R348" s="602">
        <f>'STATE- GOA'!T348</f>
        <v>0</v>
      </c>
      <c r="S348" s="594">
        <f>'STATE- GOA'!U348</f>
        <v>0</v>
      </c>
      <c r="T348" s="602">
        <f>'STATE- GOA'!X348</f>
        <v>12.5</v>
      </c>
      <c r="U348" s="602">
        <f>'STATE- GOA'!Y348</f>
        <v>2</v>
      </c>
      <c r="V348" s="594">
        <f>'STATE- GOA'!Z348</f>
        <v>25</v>
      </c>
      <c r="W348" s="602">
        <f>'STATE- GOA'!AA348</f>
        <v>2</v>
      </c>
      <c r="X348" s="594">
        <f>'STATE- GOA'!AB348</f>
        <v>25</v>
      </c>
      <c r="Y348" s="919" t="s">
        <v>615</v>
      </c>
      <c r="Z348" s="619">
        <f>SUM('North District :South Disrict'!AB348)</f>
        <v>25</v>
      </c>
      <c r="AA348" s="619">
        <f t="shared" si="15"/>
        <v>0</v>
      </c>
    </row>
    <row r="349" spans="1:30">
      <c r="A349" s="594">
        <v>21.02</v>
      </c>
      <c r="B349" s="601" t="s">
        <v>105</v>
      </c>
      <c r="C349" s="602">
        <f>'STATE- GOA'!C349</f>
        <v>0</v>
      </c>
      <c r="D349" s="594">
        <f>'STATE- GOA'!D349</f>
        <v>25</v>
      </c>
      <c r="E349" s="602">
        <f>'STATE- GOA'!E349</f>
        <v>0</v>
      </c>
      <c r="F349" s="594">
        <f>'STATE- GOA'!F349</f>
        <v>6.26</v>
      </c>
      <c r="G349" s="603">
        <f>'STATE- GOA'!G349</f>
        <v>0</v>
      </c>
      <c r="H349" s="603">
        <f>'STATE- GOA'!H349</f>
        <v>0.25040000000000001</v>
      </c>
      <c r="I349" s="602">
        <f>'STATE- GOA'!I349</f>
        <v>0</v>
      </c>
      <c r="J349" s="594">
        <f>'STATE- GOA'!J349</f>
        <v>18.740000000000002</v>
      </c>
      <c r="K349" s="602">
        <f>'STATE- GOA'!K349</f>
        <v>0</v>
      </c>
      <c r="L349" s="594">
        <f>'STATE- GOA'!L349</f>
        <v>0</v>
      </c>
      <c r="M349" s="631">
        <f>'STATE- GOA'!O349</f>
        <v>1.1428571428571429E-2</v>
      </c>
      <c r="N349" s="602">
        <f>'STATE- GOA'!P349</f>
        <v>1050</v>
      </c>
      <c r="O349" s="594">
        <f>'STATE- GOA'!Q349</f>
        <v>12</v>
      </c>
      <c r="P349" s="602">
        <f>'STATE- GOA'!R349</f>
        <v>1050</v>
      </c>
      <c r="Q349" s="594">
        <f>'STATE- GOA'!S349</f>
        <v>12</v>
      </c>
      <c r="R349" s="602">
        <f>'STATE- GOA'!T349</f>
        <v>0</v>
      </c>
      <c r="S349" s="594">
        <f>'STATE- GOA'!U349</f>
        <v>0</v>
      </c>
      <c r="T349" s="602">
        <f>'STATE- GOA'!X349</f>
        <v>12.5</v>
      </c>
      <c r="U349" s="602">
        <f>'STATE- GOA'!Y349</f>
        <v>2</v>
      </c>
      <c r="V349" s="594">
        <f>'STATE- GOA'!Z349</f>
        <v>25</v>
      </c>
      <c r="W349" s="602">
        <f>'STATE- GOA'!AA349</f>
        <v>2</v>
      </c>
      <c r="X349" s="594">
        <f>'STATE- GOA'!AB349</f>
        <v>25</v>
      </c>
      <c r="Y349" s="920"/>
      <c r="Z349" s="619">
        <f>SUM('North District :South Disrict'!AB349)</f>
        <v>25</v>
      </c>
      <c r="AA349" s="619">
        <f t="shared" si="15"/>
        <v>0</v>
      </c>
      <c r="AC349" s="911"/>
      <c r="AD349" s="628"/>
    </row>
    <row r="350" spans="1:30" ht="18">
      <c r="A350" s="594">
        <f t="shared" ref="A350:A351" si="18">+A349+0.01</f>
        <v>21.03</v>
      </c>
      <c r="B350" s="601" t="s">
        <v>106</v>
      </c>
      <c r="C350" s="602">
        <f>'STATE- GOA'!C350</f>
        <v>0</v>
      </c>
      <c r="D350" s="594">
        <f>'STATE- GOA'!D350</f>
        <v>25</v>
      </c>
      <c r="E350" s="602">
        <f>'STATE- GOA'!E350</f>
        <v>0</v>
      </c>
      <c r="F350" s="594">
        <f>'STATE- GOA'!F350</f>
        <v>6.26</v>
      </c>
      <c r="G350" s="603">
        <f>'STATE- GOA'!G350</f>
        <v>0</v>
      </c>
      <c r="H350" s="603">
        <f>'STATE- GOA'!H350</f>
        <v>0.25040000000000001</v>
      </c>
      <c r="I350" s="602">
        <f>'STATE- GOA'!I350</f>
        <v>0</v>
      </c>
      <c r="J350" s="594">
        <f>'STATE- GOA'!J350</f>
        <v>18.740000000000002</v>
      </c>
      <c r="K350" s="602">
        <f>'STATE- GOA'!K350</f>
        <v>0</v>
      </c>
      <c r="L350" s="594">
        <f>'STATE- GOA'!L350</f>
        <v>0</v>
      </c>
      <c r="M350" s="631">
        <f>'STATE- GOA'!O350</f>
        <v>2.231839258114374E-2</v>
      </c>
      <c r="N350" s="602">
        <f>'STATE- GOA'!P350</f>
        <v>647</v>
      </c>
      <c r="O350" s="594">
        <f>'STATE- GOA'!Q350</f>
        <v>14.44</v>
      </c>
      <c r="P350" s="602">
        <f>'STATE- GOA'!R350</f>
        <v>647</v>
      </c>
      <c r="Q350" s="594">
        <f>'STATE- GOA'!S350</f>
        <v>14.44</v>
      </c>
      <c r="R350" s="602">
        <f>'STATE- GOA'!T350</f>
        <v>0</v>
      </c>
      <c r="S350" s="594">
        <f>'STATE- GOA'!U350</f>
        <v>0</v>
      </c>
      <c r="T350" s="602">
        <f>'STATE- GOA'!X350</f>
        <v>12.5</v>
      </c>
      <c r="U350" s="602">
        <f>'STATE- GOA'!Y350</f>
        <v>2</v>
      </c>
      <c r="V350" s="594">
        <f>'STATE- GOA'!Z350</f>
        <v>25</v>
      </c>
      <c r="W350" s="602">
        <f>'STATE- GOA'!AA350</f>
        <v>2</v>
      </c>
      <c r="X350" s="594">
        <f>'STATE- GOA'!AB350</f>
        <v>25</v>
      </c>
      <c r="Y350" s="920"/>
      <c r="Z350" s="619">
        <f>SUM('North District :South Disrict'!AB350)</f>
        <v>25</v>
      </c>
      <c r="AA350" s="619">
        <f t="shared" si="15"/>
        <v>0</v>
      </c>
      <c r="AC350" s="911"/>
    </row>
    <row r="351" spans="1:30" ht="18">
      <c r="A351" s="594">
        <f t="shared" si="18"/>
        <v>21.040000000000003</v>
      </c>
      <c r="B351" s="601" t="s">
        <v>25</v>
      </c>
      <c r="C351" s="602">
        <f>'STATE- GOA'!C351</f>
        <v>0</v>
      </c>
      <c r="D351" s="594">
        <f>'STATE- GOA'!D351</f>
        <v>25</v>
      </c>
      <c r="E351" s="602">
        <f>'STATE- GOA'!E351</f>
        <v>0</v>
      </c>
      <c r="F351" s="594">
        <f>'STATE- GOA'!F351</f>
        <v>6.26</v>
      </c>
      <c r="G351" s="603">
        <f>'STATE- GOA'!G351</f>
        <v>0</v>
      </c>
      <c r="H351" s="603">
        <f>'STATE- GOA'!H351</f>
        <v>0.25040000000000001</v>
      </c>
      <c r="I351" s="602">
        <f>'STATE- GOA'!I351</f>
        <v>0</v>
      </c>
      <c r="J351" s="594">
        <f>'STATE- GOA'!J351</f>
        <v>18.740000000000002</v>
      </c>
      <c r="K351" s="602">
        <f>'STATE- GOA'!K351</f>
        <v>0</v>
      </c>
      <c r="L351" s="594">
        <f>'STATE- GOA'!L351</f>
        <v>0</v>
      </c>
      <c r="M351" s="631">
        <f>'STATE- GOA'!O351</f>
        <v>0.3</v>
      </c>
      <c r="N351" s="602">
        <f>'STATE- GOA'!P351</f>
        <v>72</v>
      </c>
      <c r="O351" s="594">
        <f>'STATE- GOA'!Q351</f>
        <v>21.6</v>
      </c>
      <c r="P351" s="602">
        <f>'STATE- GOA'!R351</f>
        <v>72</v>
      </c>
      <c r="Q351" s="594">
        <f>'STATE- GOA'!S351</f>
        <v>21.6</v>
      </c>
      <c r="R351" s="602">
        <f>'STATE- GOA'!T351</f>
        <v>0</v>
      </c>
      <c r="S351" s="594">
        <f>'STATE- GOA'!U351</f>
        <v>0</v>
      </c>
      <c r="T351" s="602">
        <f>'STATE- GOA'!X351</f>
        <v>12.5</v>
      </c>
      <c r="U351" s="602">
        <f>'STATE- GOA'!Y351</f>
        <v>2</v>
      </c>
      <c r="V351" s="594">
        <f>'STATE- GOA'!Z351</f>
        <v>25</v>
      </c>
      <c r="W351" s="602">
        <f>'STATE- GOA'!AA351</f>
        <v>2</v>
      </c>
      <c r="X351" s="594">
        <f>'STATE- GOA'!AB351</f>
        <v>25</v>
      </c>
      <c r="Y351" s="921"/>
      <c r="Z351" s="619">
        <f>SUM('North District :South Disrict'!AB351)</f>
        <v>25</v>
      </c>
      <c r="AA351" s="619">
        <f t="shared" si="15"/>
        <v>0</v>
      </c>
    </row>
    <row r="352" spans="1:30">
      <c r="A352" s="594"/>
      <c r="B352" s="599" t="s">
        <v>36</v>
      </c>
      <c r="C352" s="602">
        <f>'STATE- GOA'!C352</f>
        <v>0</v>
      </c>
      <c r="D352" s="594">
        <f>'STATE- GOA'!D352</f>
        <v>100</v>
      </c>
      <c r="E352" s="602">
        <f>'STATE- GOA'!E352</f>
        <v>0</v>
      </c>
      <c r="F352" s="594">
        <f>'STATE- GOA'!F352</f>
        <v>25.04</v>
      </c>
      <c r="G352" s="603">
        <f>'STATE- GOA'!G352</f>
        <v>0</v>
      </c>
      <c r="H352" s="603">
        <f>'STATE- GOA'!H352</f>
        <v>0.25040000000000001</v>
      </c>
      <c r="I352" s="602">
        <f>'STATE- GOA'!I352</f>
        <v>0</v>
      </c>
      <c r="J352" s="594">
        <f>'STATE- GOA'!J352</f>
        <v>74.960000000000008</v>
      </c>
      <c r="K352" s="602">
        <f>'STATE- GOA'!K352</f>
        <v>0</v>
      </c>
      <c r="L352" s="594">
        <f>'STATE- GOA'!L352</f>
        <v>0</v>
      </c>
      <c r="M352" s="631">
        <f>'STATE- GOA'!O352</f>
        <v>0</v>
      </c>
      <c r="N352" s="602">
        <f>'STATE- GOA'!P352</f>
        <v>8671</v>
      </c>
      <c r="O352" s="594">
        <f>'STATE- GOA'!Q352</f>
        <v>137.44</v>
      </c>
      <c r="P352" s="602">
        <f>'STATE- GOA'!R352</f>
        <v>8671</v>
      </c>
      <c r="Q352" s="594">
        <f>'STATE- GOA'!S352</f>
        <v>137.44</v>
      </c>
      <c r="R352" s="602">
        <f>'STATE- GOA'!T352</f>
        <v>0</v>
      </c>
      <c r="S352" s="594">
        <f>'STATE- GOA'!U352</f>
        <v>0</v>
      </c>
      <c r="T352" s="602">
        <f>'STATE- GOA'!X352</f>
        <v>0</v>
      </c>
      <c r="U352" s="602">
        <f>'STATE- GOA'!Y352</f>
        <v>8</v>
      </c>
      <c r="V352" s="594">
        <f>'STATE- GOA'!Z352</f>
        <v>100</v>
      </c>
      <c r="W352" s="602">
        <f>'STATE- GOA'!AA352</f>
        <v>8</v>
      </c>
      <c r="X352" s="594">
        <f>'STATE- GOA'!AB352</f>
        <v>100</v>
      </c>
      <c r="Y352" s="599"/>
      <c r="Z352" s="619">
        <f>SUM('North District :South Disrict'!AB352)</f>
        <v>100</v>
      </c>
      <c r="AA352" s="619">
        <f t="shared" si="15"/>
        <v>0</v>
      </c>
      <c r="AC352" s="912"/>
    </row>
    <row r="353" spans="1:30">
      <c r="A353" s="600">
        <v>22</v>
      </c>
      <c r="B353" s="595" t="s">
        <v>107</v>
      </c>
      <c r="C353" s="602">
        <f>'STATE- GOA'!C353</f>
        <v>0</v>
      </c>
      <c r="D353" s="594">
        <f>'STATE- GOA'!D353</f>
        <v>0</v>
      </c>
      <c r="E353" s="602">
        <f>'STATE- GOA'!E353</f>
        <v>0</v>
      </c>
      <c r="F353" s="594">
        <f>'STATE- GOA'!F353</f>
        <v>0</v>
      </c>
      <c r="G353" s="603">
        <f>'STATE- GOA'!G353</f>
        <v>0</v>
      </c>
      <c r="H353" s="603">
        <f>'STATE- GOA'!H353</f>
        <v>0</v>
      </c>
      <c r="I353" s="602">
        <f>'STATE- GOA'!I353</f>
        <v>0</v>
      </c>
      <c r="J353" s="594">
        <f>'STATE- GOA'!J353</f>
        <v>0</v>
      </c>
      <c r="K353" s="602">
        <f>'STATE- GOA'!K353</f>
        <v>0</v>
      </c>
      <c r="L353" s="594">
        <f>'STATE- GOA'!L353</f>
        <v>0</v>
      </c>
      <c r="M353" s="631">
        <f>'STATE- GOA'!O353</f>
        <v>0</v>
      </c>
      <c r="N353" s="602">
        <f>'STATE- GOA'!P353</f>
        <v>0</v>
      </c>
      <c r="O353" s="594">
        <f>'STATE- GOA'!Q353</f>
        <v>0</v>
      </c>
      <c r="P353" s="602">
        <f>'STATE- GOA'!R353</f>
        <v>0</v>
      </c>
      <c r="Q353" s="594">
        <f>'STATE- GOA'!S353</f>
        <v>0</v>
      </c>
      <c r="R353" s="602">
        <f>'STATE- GOA'!T353</f>
        <v>0</v>
      </c>
      <c r="S353" s="594">
        <f>'STATE- GOA'!U353</f>
        <v>0</v>
      </c>
      <c r="T353" s="602">
        <f>'STATE- GOA'!X353</f>
        <v>0</v>
      </c>
      <c r="U353" s="602">
        <f>'STATE- GOA'!Y353</f>
        <v>0</v>
      </c>
      <c r="V353" s="594">
        <f>'STATE- GOA'!Z353</f>
        <v>0</v>
      </c>
      <c r="W353" s="602">
        <f>'STATE- GOA'!AA353</f>
        <v>0</v>
      </c>
      <c r="X353" s="594">
        <f>'STATE- GOA'!AB353</f>
        <v>0</v>
      </c>
      <c r="Y353" s="595"/>
      <c r="Z353" s="619">
        <f>SUM('North District :South Disrict'!AB353)</f>
        <v>0</v>
      </c>
      <c r="AA353" s="619">
        <f t="shared" si="15"/>
        <v>0</v>
      </c>
      <c r="AC353" s="912"/>
    </row>
    <row r="354" spans="1:30">
      <c r="A354" s="594">
        <v>22.01</v>
      </c>
      <c r="B354" s="601" t="s">
        <v>108</v>
      </c>
      <c r="C354" s="602">
        <f>'STATE- GOA'!C354</f>
        <v>0</v>
      </c>
      <c r="D354" s="594">
        <f>'STATE- GOA'!D354</f>
        <v>0</v>
      </c>
      <c r="E354" s="602">
        <f>'STATE- GOA'!E354</f>
        <v>0</v>
      </c>
      <c r="F354" s="594">
        <f>'STATE- GOA'!F354</f>
        <v>0</v>
      </c>
      <c r="G354" s="603">
        <f>'STATE- GOA'!G354</f>
        <v>0</v>
      </c>
      <c r="H354" s="603">
        <f>'STATE- GOA'!H354</f>
        <v>0</v>
      </c>
      <c r="I354" s="602">
        <f>'STATE- GOA'!I354</f>
        <v>0</v>
      </c>
      <c r="J354" s="594">
        <f>'STATE- GOA'!J354</f>
        <v>0</v>
      </c>
      <c r="K354" s="602">
        <f>'STATE- GOA'!K354</f>
        <v>0</v>
      </c>
      <c r="L354" s="594">
        <f>'STATE- GOA'!L354</f>
        <v>0</v>
      </c>
      <c r="M354" s="631">
        <f>'STATE- GOA'!O354</f>
        <v>0</v>
      </c>
      <c r="N354" s="602">
        <f>'STATE- GOA'!P354</f>
        <v>0</v>
      </c>
      <c r="O354" s="594">
        <f>'STATE- GOA'!Q354</f>
        <v>0</v>
      </c>
      <c r="P354" s="602">
        <f>'STATE- GOA'!R354</f>
        <v>0</v>
      </c>
      <c r="Q354" s="594">
        <f>'STATE- GOA'!S354</f>
        <v>0</v>
      </c>
      <c r="R354" s="602">
        <f>'STATE- GOA'!T354</f>
        <v>0</v>
      </c>
      <c r="S354" s="594">
        <f>'STATE- GOA'!U354</f>
        <v>0</v>
      </c>
      <c r="T354" s="602">
        <f>'STATE- GOA'!X354</f>
        <v>0</v>
      </c>
      <c r="U354" s="602">
        <f>'STATE- GOA'!Y354</f>
        <v>0</v>
      </c>
      <c r="V354" s="594">
        <f>'STATE- GOA'!Z354</f>
        <v>0</v>
      </c>
      <c r="W354" s="602">
        <f>'STATE- GOA'!AA354</f>
        <v>0</v>
      </c>
      <c r="X354" s="594">
        <f>'STATE- GOA'!AB354</f>
        <v>0</v>
      </c>
      <c r="Y354" s="601"/>
      <c r="Z354" s="619">
        <f>SUM('North District :South Disrict'!AB354)</f>
        <v>0</v>
      </c>
      <c r="AA354" s="619">
        <f t="shared" si="15"/>
        <v>0</v>
      </c>
    </row>
    <row r="355" spans="1:30" ht="18">
      <c r="A355" s="594">
        <v>22.02</v>
      </c>
      <c r="B355" s="601" t="s">
        <v>109</v>
      </c>
      <c r="C355" s="602">
        <f>'STATE- GOA'!C355</f>
        <v>5526</v>
      </c>
      <c r="D355" s="594">
        <f>'STATE- GOA'!D355</f>
        <v>16.580000000000002</v>
      </c>
      <c r="E355" s="602">
        <f>'STATE- GOA'!E355</f>
        <v>4351</v>
      </c>
      <c r="F355" s="594">
        <f>'STATE- GOA'!F355</f>
        <v>8.3209999999999997</v>
      </c>
      <c r="G355" s="603">
        <f>'STATE- GOA'!G355</f>
        <v>0.7873688020267825</v>
      </c>
      <c r="H355" s="603">
        <f>'STATE- GOA'!H355</f>
        <v>0.50186972255729789</v>
      </c>
      <c r="I355" s="602">
        <f>'STATE- GOA'!I355</f>
        <v>1175</v>
      </c>
      <c r="J355" s="594">
        <f>'STATE- GOA'!J355</f>
        <v>8.2590000000000021</v>
      </c>
      <c r="K355" s="602">
        <f>'STATE- GOA'!K355</f>
        <v>0</v>
      </c>
      <c r="L355" s="594">
        <f>'STATE- GOA'!L355</f>
        <v>0</v>
      </c>
      <c r="M355" s="631">
        <f>'STATE- GOA'!O355</f>
        <v>3.0000000000000001E-3</v>
      </c>
      <c r="N355" s="602">
        <f>'STATE- GOA'!P355</f>
        <v>5262</v>
      </c>
      <c r="O355" s="594">
        <f>'STATE- GOA'!Q355</f>
        <v>15.786</v>
      </c>
      <c r="P355" s="602">
        <f>'STATE- GOA'!R355</f>
        <v>5262</v>
      </c>
      <c r="Q355" s="594">
        <f>'STATE- GOA'!S355</f>
        <v>15.786</v>
      </c>
      <c r="R355" s="602">
        <f>'STATE- GOA'!T355</f>
        <v>0</v>
      </c>
      <c r="S355" s="594">
        <f>'STATE- GOA'!U355</f>
        <v>0</v>
      </c>
      <c r="T355" s="602">
        <f>'STATE- GOA'!X355</f>
        <v>3.0000000000000001E-3</v>
      </c>
      <c r="U355" s="602">
        <f>'STATE- GOA'!Y355</f>
        <v>5262</v>
      </c>
      <c r="V355" s="594">
        <f>'STATE- GOA'!Z355</f>
        <v>15.786</v>
      </c>
      <c r="W355" s="602">
        <f>'STATE- GOA'!AA355</f>
        <v>5262</v>
      </c>
      <c r="X355" s="594">
        <f>'STATE- GOA'!AB355</f>
        <v>15.786</v>
      </c>
      <c r="Y355" s="601" t="s">
        <v>604</v>
      </c>
      <c r="Z355" s="619">
        <f>SUM('North District :South Disrict'!AB355)</f>
        <v>15.786000000000001</v>
      </c>
      <c r="AA355" s="619">
        <f t="shared" si="15"/>
        <v>0</v>
      </c>
      <c r="AC355" s="912"/>
      <c r="AD355" s="627"/>
    </row>
    <row r="356" spans="1:30">
      <c r="A356" s="594"/>
      <c r="B356" s="608" t="s">
        <v>16</v>
      </c>
      <c r="C356" s="602">
        <f>'STATE- GOA'!C356</f>
        <v>5526</v>
      </c>
      <c r="D356" s="594">
        <f>'STATE- GOA'!D356</f>
        <v>16.580000000000002</v>
      </c>
      <c r="E356" s="602">
        <f>'STATE- GOA'!E356</f>
        <v>4351</v>
      </c>
      <c r="F356" s="594">
        <f>'STATE- GOA'!F356</f>
        <v>8.3209999999999997</v>
      </c>
      <c r="G356" s="603">
        <f>'STATE- GOA'!G356</f>
        <v>0.7873688020267825</v>
      </c>
      <c r="H356" s="603">
        <f>'STATE- GOA'!H356</f>
        <v>0.50186972255729789</v>
      </c>
      <c r="I356" s="602">
        <f>'STATE- GOA'!I356</f>
        <v>1175</v>
      </c>
      <c r="J356" s="594">
        <f>'STATE- GOA'!J356</f>
        <v>8.2590000000000021</v>
      </c>
      <c r="K356" s="602">
        <f>'STATE- GOA'!K356</f>
        <v>0</v>
      </c>
      <c r="L356" s="594">
        <f>'STATE- GOA'!L356</f>
        <v>0</v>
      </c>
      <c r="M356" s="631">
        <f>'STATE- GOA'!O356</f>
        <v>0</v>
      </c>
      <c r="N356" s="602">
        <f>'STATE- GOA'!P356</f>
        <v>5262</v>
      </c>
      <c r="O356" s="594">
        <f>'STATE- GOA'!Q356</f>
        <v>15.786</v>
      </c>
      <c r="P356" s="602">
        <f>'STATE- GOA'!R356</f>
        <v>5262</v>
      </c>
      <c r="Q356" s="594">
        <f>'STATE- GOA'!S356</f>
        <v>15.786</v>
      </c>
      <c r="R356" s="602">
        <f>'STATE- GOA'!T356</f>
        <v>0</v>
      </c>
      <c r="S356" s="594">
        <f>'STATE- GOA'!U356</f>
        <v>0</v>
      </c>
      <c r="T356" s="602">
        <f>'STATE- GOA'!X356</f>
        <v>0</v>
      </c>
      <c r="U356" s="602">
        <f>'STATE- GOA'!Y356</f>
        <v>5262</v>
      </c>
      <c r="V356" s="594">
        <f>'STATE- GOA'!Z356</f>
        <v>15.786</v>
      </c>
      <c r="W356" s="602">
        <f>'STATE- GOA'!AA356</f>
        <v>5262</v>
      </c>
      <c r="X356" s="594">
        <f>'STATE- GOA'!AB356</f>
        <v>15.786</v>
      </c>
      <c r="Y356" s="608"/>
      <c r="Z356" s="619">
        <f>SUM('North District :South Disrict'!AB356)</f>
        <v>15.786000000000001</v>
      </c>
      <c r="AA356" s="619">
        <f t="shared" si="15"/>
        <v>0</v>
      </c>
      <c r="AC356" s="912"/>
      <c r="AD356" s="627"/>
    </row>
    <row r="357" spans="1:30">
      <c r="A357" s="597" t="s">
        <v>100</v>
      </c>
      <c r="B357" s="595" t="s">
        <v>110</v>
      </c>
      <c r="C357" s="602">
        <f>'STATE- GOA'!C357</f>
        <v>0</v>
      </c>
      <c r="D357" s="594">
        <f>'STATE- GOA'!D357</f>
        <v>0</v>
      </c>
      <c r="E357" s="602">
        <f>'STATE- GOA'!E357</f>
        <v>0</v>
      </c>
      <c r="F357" s="594">
        <f>'STATE- GOA'!F357</f>
        <v>0</v>
      </c>
      <c r="G357" s="603">
        <f>'STATE- GOA'!G357</f>
        <v>0</v>
      </c>
      <c r="H357" s="603">
        <f>'STATE- GOA'!H357</f>
        <v>0</v>
      </c>
      <c r="I357" s="602">
        <f>'STATE- GOA'!I357</f>
        <v>0</v>
      </c>
      <c r="J357" s="594">
        <f>'STATE- GOA'!J357</f>
        <v>0</v>
      </c>
      <c r="K357" s="602">
        <f>'STATE- GOA'!K357</f>
        <v>0</v>
      </c>
      <c r="L357" s="594">
        <f>'STATE- GOA'!L357</f>
        <v>0</v>
      </c>
      <c r="M357" s="631">
        <f>'STATE- GOA'!O357</f>
        <v>0</v>
      </c>
      <c r="N357" s="602">
        <f>'STATE- GOA'!P357</f>
        <v>0</v>
      </c>
      <c r="O357" s="594">
        <f>'STATE- GOA'!Q357</f>
        <v>0</v>
      </c>
      <c r="P357" s="602">
        <f>'STATE- GOA'!R357</f>
        <v>0</v>
      </c>
      <c r="Q357" s="594">
        <f>'STATE- GOA'!S357</f>
        <v>0</v>
      </c>
      <c r="R357" s="602">
        <f>'STATE- GOA'!T357</f>
        <v>0</v>
      </c>
      <c r="S357" s="594">
        <f>'STATE- GOA'!U357</f>
        <v>0</v>
      </c>
      <c r="T357" s="602">
        <f>'STATE- GOA'!X357</f>
        <v>0</v>
      </c>
      <c r="U357" s="602">
        <f>'STATE- GOA'!Y357</f>
        <v>0</v>
      </c>
      <c r="V357" s="594">
        <f>'STATE- GOA'!Z357</f>
        <v>0</v>
      </c>
      <c r="W357" s="602">
        <f>'STATE- GOA'!AA357</f>
        <v>0</v>
      </c>
      <c r="X357" s="594">
        <f>'STATE- GOA'!AB357</f>
        <v>0</v>
      </c>
      <c r="Y357" s="595"/>
      <c r="Z357" s="619">
        <f>SUM('North District :South Disrict'!AB357)</f>
        <v>0</v>
      </c>
      <c r="AA357" s="619">
        <f t="shared" ref="AA357:AA407" si="19">Z357-X357</f>
        <v>0</v>
      </c>
    </row>
    <row r="358" spans="1:30">
      <c r="A358" s="600">
        <v>23</v>
      </c>
      <c r="B358" s="595" t="s">
        <v>111</v>
      </c>
      <c r="C358" s="602">
        <f>'STATE- GOA'!C358</f>
        <v>0</v>
      </c>
      <c r="D358" s="594">
        <f>'STATE- GOA'!D358</f>
        <v>0</v>
      </c>
      <c r="E358" s="602">
        <f>'STATE- GOA'!E358</f>
        <v>0</v>
      </c>
      <c r="F358" s="594">
        <f>'STATE- GOA'!F358</f>
        <v>0</v>
      </c>
      <c r="G358" s="603">
        <f>'STATE- GOA'!G358</f>
        <v>0</v>
      </c>
      <c r="H358" s="603">
        <f>'STATE- GOA'!H358</f>
        <v>0</v>
      </c>
      <c r="I358" s="602">
        <f>'STATE- GOA'!I358</f>
        <v>0</v>
      </c>
      <c r="J358" s="594">
        <f>'STATE- GOA'!J358</f>
        <v>0</v>
      </c>
      <c r="K358" s="602">
        <f>'STATE- GOA'!K358</f>
        <v>0</v>
      </c>
      <c r="L358" s="594">
        <f>'STATE- GOA'!L358</f>
        <v>0</v>
      </c>
      <c r="M358" s="631">
        <f>'STATE- GOA'!O358</f>
        <v>0</v>
      </c>
      <c r="N358" s="602">
        <f>'STATE- GOA'!P358</f>
        <v>0</v>
      </c>
      <c r="O358" s="594">
        <f>'STATE- GOA'!Q358</f>
        <v>0</v>
      </c>
      <c r="P358" s="602">
        <f>'STATE- GOA'!R358</f>
        <v>0</v>
      </c>
      <c r="Q358" s="594">
        <f>'STATE- GOA'!S358</f>
        <v>0</v>
      </c>
      <c r="R358" s="602">
        <f>'STATE- GOA'!T358</f>
        <v>0</v>
      </c>
      <c r="S358" s="594">
        <f>'STATE- GOA'!U358</f>
        <v>0</v>
      </c>
      <c r="T358" s="602">
        <f>'STATE- GOA'!X358</f>
        <v>0</v>
      </c>
      <c r="U358" s="602">
        <f>'STATE- GOA'!Y358</f>
        <v>0</v>
      </c>
      <c r="V358" s="594">
        <f>'STATE- GOA'!Z358</f>
        <v>0</v>
      </c>
      <c r="W358" s="602">
        <f>'STATE- GOA'!AA358</f>
        <v>0</v>
      </c>
      <c r="X358" s="594">
        <f>'STATE- GOA'!AB358</f>
        <v>0</v>
      </c>
      <c r="Y358" s="595"/>
      <c r="Z358" s="619">
        <f>SUM('North District :South Disrict'!AB358)</f>
        <v>0</v>
      </c>
      <c r="AA358" s="619">
        <f t="shared" si="19"/>
        <v>0</v>
      </c>
      <c r="AC358" s="912"/>
      <c r="AD358" s="627"/>
    </row>
    <row r="359" spans="1:30">
      <c r="A359" s="594">
        <v>23.01</v>
      </c>
      <c r="B359" s="601" t="s">
        <v>112</v>
      </c>
      <c r="C359" s="602">
        <f>'STATE- GOA'!C359</f>
        <v>0</v>
      </c>
      <c r="D359" s="594">
        <f>'STATE- GOA'!D359</f>
        <v>0</v>
      </c>
      <c r="E359" s="602">
        <f>'STATE- GOA'!E359</f>
        <v>0</v>
      </c>
      <c r="F359" s="594">
        <f>'STATE- GOA'!F359</f>
        <v>0</v>
      </c>
      <c r="G359" s="603">
        <f>'STATE- GOA'!G359</f>
        <v>0</v>
      </c>
      <c r="H359" s="603">
        <f>'STATE- GOA'!H359</f>
        <v>0</v>
      </c>
      <c r="I359" s="602">
        <f>'STATE- GOA'!I359</f>
        <v>0</v>
      </c>
      <c r="J359" s="594">
        <f>'STATE- GOA'!J359</f>
        <v>0</v>
      </c>
      <c r="K359" s="602">
        <f>'STATE- GOA'!K359</f>
        <v>0</v>
      </c>
      <c r="L359" s="594">
        <f>'STATE- GOA'!L359</f>
        <v>0</v>
      </c>
      <c r="M359" s="631">
        <f>'STATE- GOA'!O359</f>
        <v>0</v>
      </c>
      <c r="N359" s="602">
        <f>'STATE- GOA'!P359</f>
        <v>0</v>
      </c>
      <c r="O359" s="594">
        <f>'STATE- GOA'!Q359</f>
        <v>0</v>
      </c>
      <c r="P359" s="602">
        <f>'STATE- GOA'!R359</f>
        <v>0</v>
      </c>
      <c r="Q359" s="594">
        <f>'STATE- GOA'!S359</f>
        <v>0</v>
      </c>
      <c r="R359" s="602">
        <f>'STATE- GOA'!T359</f>
        <v>0</v>
      </c>
      <c r="S359" s="594">
        <f>'STATE- GOA'!U359</f>
        <v>0</v>
      </c>
      <c r="T359" s="602">
        <f>'STATE- GOA'!X359</f>
        <v>0</v>
      </c>
      <c r="U359" s="602">
        <f>'STATE- GOA'!Y359</f>
        <v>0</v>
      </c>
      <c r="V359" s="594">
        <f>'STATE- GOA'!Z359</f>
        <v>0</v>
      </c>
      <c r="W359" s="602">
        <f>'STATE- GOA'!AA359</f>
        <v>0</v>
      </c>
      <c r="X359" s="594">
        <f>'STATE- GOA'!AB359</f>
        <v>0</v>
      </c>
      <c r="Y359" s="601"/>
      <c r="Z359" s="619">
        <f>SUM('North District :South Disrict'!AB359)</f>
        <v>0</v>
      </c>
      <c r="AA359" s="619">
        <f t="shared" si="19"/>
        <v>0</v>
      </c>
      <c r="AC359" s="912"/>
      <c r="AD359" s="627"/>
    </row>
    <row r="360" spans="1:30">
      <c r="A360" s="594">
        <f>+A359+0.01</f>
        <v>23.020000000000003</v>
      </c>
      <c r="B360" s="601" t="s">
        <v>113</v>
      </c>
      <c r="C360" s="602">
        <f>'STATE- GOA'!C360</f>
        <v>0</v>
      </c>
      <c r="D360" s="594">
        <f>'STATE- GOA'!D360</f>
        <v>0</v>
      </c>
      <c r="E360" s="602">
        <f>'STATE- GOA'!E360</f>
        <v>0</v>
      </c>
      <c r="F360" s="594">
        <f>'STATE- GOA'!F360</f>
        <v>0</v>
      </c>
      <c r="G360" s="603">
        <f>'STATE- GOA'!G360</f>
        <v>0</v>
      </c>
      <c r="H360" s="603">
        <f>'STATE- GOA'!H360</f>
        <v>0</v>
      </c>
      <c r="I360" s="602">
        <f>'STATE- GOA'!I360</f>
        <v>0</v>
      </c>
      <c r="J360" s="594">
        <f>'STATE- GOA'!J360</f>
        <v>0</v>
      </c>
      <c r="K360" s="602">
        <f>'STATE- GOA'!K360</f>
        <v>0</v>
      </c>
      <c r="L360" s="594">
        <f>'STATE- GOA'!L360</f>
        <v>0</v>
      </c>
      <c r="M360" s="631">
        <f>'STATE- GOA'!O360</f>
        <v>0</v>
      </c>
      <c r="N360" s="602">
        <f>'STATE- GOA'!P360</f>
        <v>0</v>
      </c>
      <c r="O360" s="594">
        <f>'STATE- GOA'!Q360</f>
        <v>0</v>
      </c>
      <c r="P360" s="602">
        <f>'STATE- GOA'!R360</f>
        <v>0</v>
      </c>
      <c r="Q360" s="594">
        <f>'STATE- GOA'!S360</f>
        <v>0</v>
      </c>
      <c r="R360" s="602">
        <f>'STATE- GOA'!T360</f>
        <v>0</v>
      </c>
      <c r="S360" s="594">
        <f>'STATE- GOA'!U360</f>
        <v>0</v>
      </c>
      <c r="T360" s="602">
        <f>'STATE- GOA'!X360</f>
        <v>0</v>
      </c>
      <c r="U360" s="602">
        <f>'STATE- GOA'!Y360</f>
        <v>0</v>
      </c>
      <c r="V360" s="594">
        <f>'STATE- GOA'!Z360</f>
        <v>0</v>
      </c>
      <c r="W360" s="602">
        <f>'STATE- GOA'!AA360</f>
        <v>0</v>
      </c>
      <c r="X360" s="594">
        <f>'STATE- GOA'!AB360</f>
        <v>0</v>
      </c>
      <c r="Y360" s="601"/>
      <c r="Z360" s="619">
        <f>SUM('North District :South Disrict'!AB360)</f>
        <v>0</v>
      </c>
      <c r="AA360" s="619">
        <f t="shared" si="19"/>
        <v>0</v>
      </c>
    </row>
    <row r="361" spans="1:30">
      <c r="A361" s="594">
        <f t="shared" ref="A361:A381" si="20">+A360+0.01</f>
        <v>23.030000000000005</v>
      </c>
      <c r="B361" s="601" t="s">
        <v>114</v>
      </c>
      <c r="C361" s="602">
        <f>'STATE- GOA'!C361</f>
        <v>0</v>
      </c>
      <c r="D361" s="594">
        <f>'STATE- GOA'!D361</f>
        <v>0</v>
      </c>
      <c r="E361" s="602">
        <f>'STATE- GOA'!E361</f>
        <v>0</v>
      </c>
      <c r="F361" s="594">
        <f>'STATE- GOA'!F361</f>
        <v>0</v>
      </c>
      <c r="G361" s="603">
        <f>'STATE- GOA'!G361</f>
        <v>0</v>
      </c>
      <c r="H361" s="603">
        <f>'STATE- GOA'!H361</f>
        <v>0</v>
      </c>
      <c r="I361" s="602">
        <f>'STATE- GOA'!I361</f>
        <v>0</v>
      </c>
      <c r="J361" s="594">
        <f>'STATE- GOA'!J361</f>
        <v>0</v>
      </c>
      <c r="K361" s="602">
        <f>'STATE- GOA'!K361</f>
        <v>0</v>
      </c>
      <c r="L361" s="594">
        <f>'STATE- GOA'!L361</f>
        <v>0</v>
      </c>
      <c r="M361" s="631">
        <f>'STATE- GOA'!O361</f>
        <v>0</v>
      </c>
      <c r="N361" s="602">
        <f>'STATE- GOA'!P361</f>
        <v>0</v>
      </c>
      <c r="O361" s="594">
        <f>'STATE- GOA'!Q361</f>
        <v>0</v>
      </c>
      <c r="P361" s="602">
        <f>'STATE- GOA'!R361</f>
        <v>0</v>
      </c>
      <c r="Q361" s="594">
        <f>'STATE- GOA'!S361</f>
        <v>0</v>
      </c>
      <c r="R361" s="602">
        <f>'STATE- GOA'!T361</f>
        <v>0</v>
      </c>
      <c r="S361" s="594">
        <f>'STATE- GOA'!U361</f>
        <v>0</v>
      </c>
      <c r="T361" s="602">
        <f>'STATE- GOA'!X361</f>
        <v>0</v>
      </c>
      <c r="U361" s="602">
        <f>'STATE- GOA'!Y361</f>
        <v>0</v>
      </c>
      <c r="V361" s="594">
        <f>'STATE- GOA'!Z361</f>
        <v>0</v>
      </c>
      <c r="W361" s="602">
        <f>'STATE- GOA'!AA361</f>
        <v>0</v>
      </c>
      <c r="X361" s="594">
        <f>'STATE- GOA'!AB361</f>
        <v>0</v>
      </c>
      <c r="Y361" s="601"/>
      <c r="Z361" s="619">
        <f>SUM('North District :South Disrict'!AB361)</f>
        <v>0</v>
      </c>
      <c r="AA361" s="619">
        <f t="shared" si="19"/>
        <v>0</v>
      </c>
      <c r="AC361" s="911"/>
      <c r="AD361" s="628"/>
    </row>
    <row r="362" spans="1:30">
      <c r="A362" s="594">
        <f t="shared" si="20"/>
        <v>23.040000000000006</v>
      </c>
      <c r="B362" s="601" t="s">
        <v>115</v>
      </c>
      <c r="C362" s="602">
        <f>'STATE- GOA'!C362</f>
        <v>0</v>
      </c>
      <c r="D362" s="594">
        <f>'STATE- GOA'!D362</f>
        <v>0</v>
      </c>
      <c r="E362" s="602">
        <f>'STATE- GOA'!E362</f>
        <v>0</v>
      </c>
      <c r="F362" s="594">
        <f>'STATE- GOA'!F362</f>
        <v>0</v>
      </c>
      <c r="G362" s="603">
        <f>'STATE- GOA'!G362</f>
        <v>0</v>
      </c>
      <c r="H362" s="603">
        <f>'STATE- GOA'!H362</f>
        <v>0</v>
      </c>
      <c r="I362" s="602">
        <f>'STATE- GOA'!I362</f>
        <v>0</v>
      </c>
      <c r="J362" s="594">
        <f>'STATE- GOA'!J362</f>
        <v>0</v>
      </c>
      <c r="K362" s="602">
        <f>'STATE- GOA'!K362</f>
        <v>0</v>
      </c>
      <c r="L362" s="594">
        <f>'STATE- GOA'!L362</f>
        <v>0</v>
      </c>
      <c r="M362" s="631">
        <f>'STATE- GOA'!O362</f>
        <v>0</v>
      </c>
      <c r="N362" s="602">
        <f>'STATE- GOA'!P362</f>
        <v>0</v>
      </c>
      <c r="O362" s="594">
        <f>'STATE- GOA'!Q362</f>
        <v>0</v>
      </c>
      <c r="P362" s="602">
        <f>'STATE- GOA'!R362</f>
        <v>0</v>
      </c>
      <c r="Q362" s="594">
        <f>'STATE- GOA'!S362</f>
        <v>0</v>
      </c>
      <c r="R362" s="602">
        <f>'STATE- GOA'!T362</f>
        <v>0</v>
      </c>
      <c r="S362" s="594">
        <f>'STATE- GOA'!U362</f>
        <v>0</v>
      </c>
      <c r="T362" s="602">
        <f>'STATE- GOA'!X362</f>
        <v>0</v>
      </c>
      <c r="U362" s="602">
        <f>'STATE- GOA'!Y362</f>
        <v>0</v>
      </c>
      <c r="V362" s="594">
        <f>'STATE- GOA'!Z362</f>
        <v>0</v>
      </c>
      <c r="W362" s="602">
        <f>'STATE- GOA'!AA362</f>
        <v>0</v>
      </c>
      <c r="X362" s="594">
        <f>'STATE- GOA'!AB362</f>
        <v>0</v>
      </c>
      <c r="Y362" s="601"/>
      <c r="Z362" s="619">
        <f>SUM('North District :South Disrict'!AB362)</f>
        <v>0</v>
      </c>
      <c r="AA362" s="619">
        <f t="shared" si="19"/>
        <v>0</v>
      </c>
      <c r="AC362" s="911"/>
      <c r="AD362" s="628"/>
    </row>
    <row r="363" spans="1:30" ht="18">
      <c r="A363" s="594">
        <f t="shared" si="20"/>
        <v>23.050000000000008</v>
      </c>
      <c r="B363" s="601" t="s">
        <v>116</v>
      </c>
      <c r="C363" s="602">
        <f>'STATE- GOA'!C363</f>
        <v>0</v>
      </c>
      <c r="D363" s="594">
        <f>'STATE- GOA'!D363</f>
        <v>0</v>
      </c>
      <c r="E363" s="602">
        <f>'STATE- GOA'!E363</f>
        <v>0</v>
      </c>
      <c r="F363" s="594">
        <f>'STATE- GOA'!F363</f>
        <v>0</v>
      </c>
      <c r="G363" s="603">
        <f>'STATE- GOA'!G363</f>
        <v>0</v>
      </c>
      <c r="H363" s="603">
        <f>'STATE- GOA'!H363</f>
        <v>0</v>
      </c>
      <c r="I363" s="602">
        <f>'STATE- GOA'!I363</f>
        <v>0</v>
      </c>
      <c r="J363" s="594">
        <f>'STATE- GOA'!J363</f>
        <v>0</v>
      </c>
      <c r="K363" s="602">
        <f>'STATE- GOA'!K363</f>
        <v>0</v>
      </c>
      <c r="L363" s="594">
        <f>'STATE- GOA'!L363</f>
        <v>0</v>
      </c>
      <c r="M363" s="631">
        <f>'STATE- GOA'!O363</f>
        <v>0</v>
      </c>
      <c r="N363" s="602">
        <f>'STATE- GOA'!P363</f>
        <v>0</v>
      </c>
      <c r="O363" s="594">
        <f>'STATE- GOA'!Q363</f>
        <v>0</v>
      </c>
      <c r="P363" s="602">
        <f>'STATE- GOA'!R363</f>
        <v>0</v>
      </c>
      <c r="Q363" s="594">
        <f>'STATE- GOA'!S363</f>
        <v>0</v>
      </c>
      <c r="R363" s="602">
        <f>'STATE- GOA'!T363</f>
        <v>0</v>
      </c>
      <c r="S363" s="594">
        <f>'STATE- GOA'!U363</f>
        <v>0</v>
      </c>
      <c r="T363" s="602">
        <f>'STATE- GOA'!X363</f>
        <v>0</v>
      </c>
      <c r="U363" s="602">
        <f>'STATE- GOA'!Y363</f>
        <v>0</v>
      </c>
      <c r="V363" s="594">
        <f>'STATE- GOA'!Z363</f>
        <v>0</v>
      </c>
      <c r="W363" s="602">
        <f>'STATE- GOA'!AA363</f>
        <v>0</v>
      </c>
      <c r="X363" s="594">
        <f>'STATE- GOA'!AB363</f>
        <v>0</v>
      </c>
      <c r="Y363" s="601"/>
      <c r="Z363" s="619">
        <f>SUM('North District :South Disrict'!AB363)</f>
        <v>0</v>
      </c>
      <c r="AA363" s="619">
        <f t="shared" si="19"/>
        <v>0</v>
      </c>
    </row>
    <row r="364" spans="1:30">
      <c r="A364" s="594">
        <f t="shared" si="20"/>
        <v>23.060000000000009</v>
      </c>
      <c r="B364" s="601" t="s">
        <v>117</v>
      </c>
      <c r="C364" s="602">
        <f>'STATE- GOA'!C364</f>
        <v>0</v>
      </c>
      <c r="D364" s="594">
        <f>'STATE- GOA'!D364</f>
        <v>0</v>
      </c>
      <c r="E364" s="602">
        <f>'STATE- GOA'!E364</f>
        <v>0</v>
      </c>
      <c r="F364" s="594">
        <f>'STATE- GOA'!F364</f>
        <v>0</v>
      </c>
      <c r="G364" s="603">
        <f>'STATE- GOA'!G364</f>
        <v>0</v>
      </c>
      <c r="H364" s="603">
        <f>'STATE- GOA'!H364</f>
        <v>0</v>
      </c>
      <c r="I364" s="602">
        <f>'STATE- GOA'!I364</f>
        <v>0</v>
      </c>
      <c r="J364" s="594">
        <f>'STATE- GOA'!J364</f>
        <v>0</v>
      </c>
      <c r="K364" s="602">
        <f>'STATE- GOA'!K364</f>
        <v>0</v>
      </c>
      <c r="L364" s="594">
        <f>'STATE- GOA'!L364</f>
        <v>0</v>
      </c>
      <c r="M364" s="631">
        <f>'STATE- GOA'!O364</f>
        <v>0</v>
      </c>
      <c r="N364" s="602">
        <f>'STATE- GOA'!P364</f>
        <v>0</v>
      </c>
      <c r="O364" s="594">
        <f>'STATE- GOA'!Q364</f>
        <v>0</v>
      </c>
      <c r="P364" s="602">
        <f>'STATE- GOA'!R364</f>
        <v>0</v>
      </c>
      <c r="Q364" s="594">
        <f>'STATE- GOA'!S364</f>
        <v>0</v>
      </c>
      <c r="R364" s="602">
        <f>'STATE- GOA'!T364</f>
        <v>0</v>
      </c>
      <c r="S364" s="594">
        <f>'STATE- GOA'!U364</f>
        <v>0</v>
      </c>
      <c r="T364" s="602">
        <f>'STATE- GOA'!X364</f>
        <v>0</v>
      </c>
      <c r="U364" s="602">
        <f>'STATE- GOA'!Y364</f>
        <v>0</v>
      </c>
      <c r="V364" s="594">
        <f>'STATE- GOA'!Z364</f>
        <v>0</v>
      </c>
      <c r="W364" s="602">
        <f>'STATE- GOA'!AA364</f>
        <v>0</v>
      </c>
      <c r="X364" s="594">
        <f>'STATE- GOA'!AB364</f>
        <v>0</v>
      </c>
      <c r="Y364" s="601"/>
      <c r="Z364" s="619">
        <f>SUM('North District :South Disrict'!AB364)</f>
        <v>0</v>
      </c>
      <c r="AA364" s="619">
        <f t="shared" si="19"/>
        <v>0</v>
      </c>
      <c r="AC364" s="911"/>
      <c r="AD364" s="627"/>
    </row>
    <row r="365" spans="1:30">
      <c r="A365" s="594">
        <f t="shared" si="20"/>
        <v>23.070000000000011</v>
      </c>
      <c r="B365" s="601" t="s">
        <v>118</v>
      </c>
      <c r="C365" s="602">
        <f>'STATE- GOA'!C365</f>
        <v>0</v>
      </c>
      <c r="D365" s="594">
        <f>'STATE- GOA'!D365</f>
        <v>0</v>
      </c>
      <c r="E365" s="602">
        <f>'STATE- GOA'!E365</f>
        <v>0</v>
      </c>
      <c r="F365" s="594">
        <f>'STATE- GOA'!F365</f>
        <v>0</v>
      </c>
      <c r="G365" s="603">
        <f>'STATE- GOA'!G365</f>
        <v>0</v>
      </c>
      <c r="H365" s="603">
        <f>'STATE- GOA'!H365</f>
        <v>0</v>
      </c>
      <c r="I365" s="602">
        <f>'STATE- GOA'!I365</f>
        <v>0</v>
      </c>
      <c r="J365" s="594">
        <f>'STATE- GOA'!J365</f>
        <v>0</v>
      </c>
      <c r="K365" s="602">
        <f>'STATE- GOA'!K365</f>
        <v>0</v>
      </c>
      <c r="L365" s="594">
        <f>'STATE- GOA'!L365</f>
        <v>0</v>
      </c>
      <c r="M365" s="631">
        <f>'STATE- GOA'!O365</f>
        <v>0</v>
      </c>
      <c r="N365" s="602">
        <f>'STATE- GOA'!P365</f>
        <v>0</v>
      </c>
      <c r="O365" s="594">
        <f>'STATE- GOA'!Q365</f>
        <v>0</v>
      </c>
      <c r="P365" s="602">
        <f>'STATE- GOA'!R365</f>
        <v>0</v>
      </c>
      <c r="Q365" s="594">
        <f>'STATE- GOA'!S365</f>
        <v>0</v>
      </c>
      <c r="R365" s="602">
        <f>'STATE- GOA'!T365</f>
        <v>0</v>
      </c>
      <c r="S365" s="594">
        <f>'STATE- GOA'!U365</f>
        <v>0</v>
      </c>
      <c r="T365" s="602">
        <f>'STATE- GOA'!X365</f>
        <v>0</v>
      </c>
      <c r="U365" s="602">
        <f>'STATE- GOA'!Y365</f>
        <v>0</v>
      </c>
      <c r="V365" s="594">
        <f>'STATE- GOA'!Z365</f>
        <v>0</v>
      </c>
      <c r="W365" s="602">
        <f>'STATE- GOA'!AA365</f>
        <v>0</v>
      </c>
      <c r="X365" s="594">
        <f>'STATE- GOA'!AB365</f>
        <v>0</v>
      </c>
      <c r="Y365" s="601"/>
      <c r="Z365" s="619">
        <f>SUM('North District :South Disrict'!AB365)</f>
        <v>0</v>
      </c>
      <c r="AA365" s="619">
        <f t="shared" si="19"/>
        <v>0</v>
      </c>
      <c r="AC365" s="911"/>
      <c r="AD365" s="627"/>
    </row>
    <row r="366" spans="1:30">
      <c r="A366" s="594">
        <f t="shared" si="20"/>
        <v>23.080000000000013</v>
      </c>
      <c r="B366" s="601" t="s">
        <v>119</v>
      </c>
      <c r="C366" s="602">
        <f>'STATE- GOA'!C366</f>
        <v>0</v>
      </c>
      <c r="D366" s="594">
        <f>'STATE- GOA'!D366</f>
        <v>0</v>
      </c>
      <c r="E366" s="602">
        <f>'STATE- GOA'!E366</f>
        <v>0</v>
      </c>
      <c r="F366" s="594">
        <f>'STATE- GOA'!F366</f>
        <v>0</v>
      </c>
      <c r="G366" s="603">
        <f>'STATE- GOA'!G366</f>
        <v>0</v>
      </c>
      <c r="H366" s="603">
        <f>'STATE- GOA'!H366</f>
        <v>0</v>
      </c>
      <c r="I366" s="602">
        <f>'STATE- GOA'!I366</f>
        <v>0</v>
      </c>
      <c r="J366" s="594">
        <f>'STATE- GOA'!J366</f>
        <v>0</v>
      </c>
      <c r="K366" s="602">
        <f>'STATE- GOA'!K366</f>
        <v>0</v>
      </c>
      <c r="L366" s="594">
        <f>'STATE- GOA'!L366</f>
        <v>0</v>
      </c>
      <c r="M366" s="631">
        <f>'STATE- GOA'!O366</f>
        <v>0</v>
      </c>
      <c r="N366" s="602">
        <f>'STATE- GOA'!P366</f>
        <v>0</v>
      </c>
      <c r="O366" s="594">
        <f>'STATE- GOA'!Q366</f>
        <v>0</v>
      </c>
      <c r="P366" s="602">
        <f>'STATE- GOA'!R366</f>
        <v>0</v>
      </c>
      <c r="Q366" s="594">
        <f>'STATE- GOA'!S366</f>
        <v>0</v>
      </c>
      <c r="R366" s="602">
        <f>'STATE- GOA'!T366</f>
        <v>0</v>
      </c>
      <c r="S366" s="594">
        <f>'STATE- GOA'!U366</f>
        <v>0</v>
      </c>
      <c r="T366" s="602">
        <f>'STATE- GOA'!X366</f>
        <v>0</v>
      </c>
      <c r="U366" s="602">
        <f>'STATE- GOA'!Y366</f>
        <v>0</v>
      </c>
      <c r="V366" s="594">
        <f>'STATE- GOA'!Z366</f>
        <v>0</v>
      </c>
      <c r="W366" s="602">
        <f>'STATE- GOA'!AA366</f>
        <v>0</v>
      </c>
      <c r="X366" s="594">
        <f>'STATE- GOA'!AB366</f>
        <v>0</v>
      </c>
      <c r="Y366" s="601"/>
      <c r="Z366" s="619">
        <f>SUM('North District :South Disrict'!AB366)</f>
        <v>0</v>
      </c>
      <c r="AA366" s="619">
        <f t="shared" si="19"/>
        <v>0</v>
      </c>
    </row>
    <row r="367" spans="1:30">
      <c r="A367" s="594">
        <v>23.09</v>
      </c>
      <c r="B367" s="601" t="s">
        <v>296</v>
      </c>
      <c r="C367" s="602">
        <f>'STATE- GOA'!C367</f>
        <v>0</v>
      </c>
      <c r="D367" s="594">
        <f>'STATE- GOA'!D367</f>
        <v>0</v>
      </c>
      <c r="E367" s="602">
        <f>'STATE- GOA'!E367</f>
        <v>0</v>
      </c>
      <c r="F367" s="594">
        <f>'STATE- GOA'!F367</f>
        <v>0</v>
      </c>
      <c r="G367" s="603">
        <f>'STATE- GOA'!G367</f>
        <v>0</v>
      </c>
      <c r="H367" s="603">
        <f>'STATE- GOA'!H367</f>
        <v>0</v>
      </c>
      <c r="I367" s="602">
        <f>'STATE- GOA'!I367</f>
        <v>0</v>
      </c>
      <c r="J367" s="594">
        <f>'STATE- GOA'!J367</f>
        <v>0</v>
      </c>
      <c r="K367" s="602">
        <f>'STATE- GOA'!K367</f>
        <v>0</v>
      </c>
      <c r="L367" s="594">
        <f>'STATE- GOA'!L367</f>
        <v>0</v>
      </c>
      <c r="M367" s="631">
        <f>'STATE- GOA'!O367</f>
        <v>0</v>
      </c>
      <c r="N367" s="602">
        <f>'STATE- GOA'!P367</f>
        <v>0</v>
      </c>
      <c r="O367" s="594">
        <f>'STATE- GOA'!Q367</f>
        <v>0</v>
      </c>
      <c r="P367" s="602">
        <f>'STATE- GOA'!R367</f>
        <v>0</v>
      </c>
      <c r="Q367" s="594">
        <f>'STATE- GOA'!S367</f>
        <v>0</v>
      </c>
      <c r="R367" s="602">
        <f>'STATE- GOA'!T367</f>
        <v>0</v>
      </c>
      <c r="S367" s="594">
        <f>'STATE- GOA'!U367</f>
        <v>0</v>
      </c>
      <c r="T367" s="602">
        <f>'STATE- GOA'!X367</f>
        <v>0</v>
      </c>
      <c r="U367" s="602">
        <f>'STATE- GOA'!Y367</f>
        <v>0</v>
      </c>
      <c r="V367" s="594">
        <f>'STATE- GOA'!Z367</f>
        <v>0</v>
      </c>
      <c r="W367" s="602">
        <f>'STATE- GOA'!AA367</f>
        <v>0</v>
      </c>
      <c r="X367" s="594">
        <f>'STATE- GOA'!AB367</f>
        <v>0</v>
      </c>
      <c r="Y367" s="601"/>
      <c r="Z367" s="619">
        <f>SUM('North District :South Disrict'!AB367)</f>
        <v>0</v>
      </c>
      <c r="AA367" s="619">
        <f t="shared" si="19"/>
        <v>0</v>
      </c>
      <c r="AC367" s="912"/>
    </row>
    <row r="368" spans="1:30">
      <c r="A368" s="594">
        <f>+A367+0.01</f>
        <v>23.1</v>
      </c>
      <c r="B368" s="601" t="s">
        <v>323</v>
      </c>
      <c r="C368" s="602">
        <f>'STATE- GOA'!C368</f>
        <v>0</v>
      </c>
      <c r="D368" s="594">
        <f>'STATE- GOA'!D368</f>
        <v>0</v>
      </c>
      <c r="E368" s="602">
        <f>'STATE- GOA'!E368</f>
        <v>0</v>
      </c>
      <c r="F368" s="594">
        <f>'STATE- GOA'!F368</f>
        <v>0</v>
      </c>
      <c r="G368" s="603">
        <f>'STATE- GOA'!G368</f>
        <v>0</v>
      </c>
      <c r="H368" s="603">
        <f>'STATE- GOA'!H368</f>
        <v>0</v>
      </c>
      <c r="I368" s="602">
        <f>'STATE- GOA'!I368</f>
        <v>0</v>
      </c>
      <c r="J368" s="594">
        <f>'STATE- GOA'!J368</f>
        <v>0</v>
      </c>
      <c r="K368" s="602">
        <f>'STATE- GOA'!K368</f>
        <v>0</v>
      </c>
      <c r="L368" s="594">
        <f>'STATE- GOA'!L368</f>
        <v>0</v>
      </c>
      <c r="M368" s="631">
        <f>'STATE- GOA'!O368</f>
        <v>0.56694999999999995</v>
      </c>
      <c r="N368" s="602">
        <f>'STATE- GOA'!P368</f>
        <v>31</v>
      </c>
      <c r="O368" s="594">
        <f>'STATE- GOA'!Q368</f>
        <v>17.57545</v>
      </c>
      <c r="P368" s="602">
        <f>'STATE- GOA'!R368</f>
        <v>31</v>
      </c>
      <c r="Q368" s="594">
        <f>'STATE- GOA'!S368</f>
        <v>17.57545</v>
      </c>
      <c r="R368" s="602">
        <f>'STATE- GOA'!T368</f>
        <v>0</v>
      </c>
      <c r="S368" s="594">
        <f>'STATE- GOA'!U368</f>
        <v>0</v>
      </c>
      <c r="T368" s="602">
        <f>'STATE- GOA'!X368</f>
        <v>0.56694999999999995</v>
      </c>
      <c r="U368" s="602">
        <f>'STATE- GOA'!Y368</f>
        <v>4</v>
      </c>
      <c r="V368" s="594">
        <f>'STATE- GOA'!Z368</f>
        <v>2.2677999999999998</v>
      </c>
      <c r="W368" s="602">
        <f>'STATE- GOA'!AA368</f>
        <v>4</v>
      </c>
      <c r="X368" s="594">
        <f>'STATE- GOA'!AB368</f>
        <v>2.2677999999999998</v>
      </c>
      <c r="Y368" s="640">
        <f>2.2678/4</f>
        <v>0.56694999999999995</v>
      </c>
      <c r="Z368" s="619">
        <f>SUM('North District :South Disrict'!AB368)</f>
        <v>2.2677999999999998</v>
      </c>
      <c r="AA368" s="619">
        <f t="shared" si="19"/>
        <v>0</v>
      </c>
      <c r="AC368" s="912"/>
    </row>
    <row r="369" spans="1:32">
      <c r="A369" s="594">
        <f t="shared" si="20"/>
        <v>23.110000000000003</v>
      </c>
      <c r="B369" s="601" t="s">
        <v>120</v>
      </c>
      <c r="C369" s="602">
        <f>'STATE- GOA'!C369</f>
        <v>0</v>
      </c>
      <c r="D369" s="594">
        <f>'STATE- GOA'!D369</f>
        <v>0</v>
      </c>
      <c r="E369" s="602">
        <f>'STATE- GOA'!E369</f>
        <v>0</v>
      </c>
      <c r="F369" s="594">
        <f>'STATE- GOA'!F369</f>
        <v>0</v>
      </c>
      <c r="G369" s="603">
        <f>'STATE- GOA'!G369</f>
        <v>0</v>
      </c>
      <c r="H369" s="603">
        <f>'STATE- GOA'!H369</f>
        <v>0</v>
      </c>
      <c r="I369" s="602">
        <f>'STATE- GOA'!I369</f>
        <v>0</v>
      </c>
      <c r="J369" s="594">
        <f>'STATE- GOA'!J369</f>
        <v>0</v>
      </c>
      <c r="K369" s="602">
        <f>'STATE- GOA'!K369</f>
        <v>0</v>
      </c>
      <c r="L369" s="594">
        <f>'STATE- GOA'!L369</f>
        <v>0</v>
      </c>
      <c r="M369" s="631">
        <f>'STATE- GOA'!O369</f>
        <v>0</v>
      </c>
      <c r="N369" s="602">
        <f>'STATE- GOA'!P369</f>
        <v>0</v>
      </c>
      <c r="O369" s="594">
        <f>'STATE- GOA'!Q369</f>
        <v>0</v>
      </c>
      <c r="P369" s="602">
        <f>'STATE- GOA'!R369</f>
        <v>0</v>
      </c>
      <c r="Q369" s="594">
        <f>'STATE- GOA'!S369</f>
        <v>0</v>
      </c>
      <c r="R369" s="602">
        <f>'STATE- GOA'!T369</f>
        <v>0</v>
      </c>
      <c r="S369" s="594">
        <f>'STATE- GOA'!U369</f>
        <v>0</v>
      </c>
      <c r="T369" s="602">
        <f>'STATE- GOA'!X369</f>
        <v>0</v>
      </c>
      <c r="U369" s="602">
        <f>'STATE- GOA'!Y369</f>
        <v>0</v>
      </c>
      <c r="V369" s="594">
        <f>'STATE- GOA'!Z369</f>
        <v>0</v>
      </c>
      <c r="W369" s="602">
        <f>'STATE- GOA'!AA369</f>
        <v>0</v>
      </c>
      <c r="X369" s="594">
        <f>'STATE- GOA'!AB369</f>
        <v>0</v>
      </c>
      <c r="Y369" s="601"/>
      <c r="Z369" s="619">
        <f>SUM('North District :South Disrict'!AB369)</f>
        <v>0</v>
      </c>
      <c r="AA369" s="619">
        <f t="shared" si="19"/>
        <v>0</v>
      </c>
    </row>
    <row r="370" spans="1:32">
      <c r="A370" s="594">
        <f t="shared" si="20"/>
        <v>23.120000000000005</v>
      </c>
      <c r="B370" s="601" t="s">
        <v>270</v>
      </c>
      <c r="C370" s="602">
        <f>'STATE- GOA'!C370</f>
        <v>0</v>
      </c>
      <c r="D370" s="594">
        <f>'STATE- GOA'!D370</f>
        <v>0</v>
      </c>
      <c r="E370" s="602">
        <f>'STATE- GOA'!E370</f>
        <v>0</v>
      </c>
      <c r="F370" s="594">
        <f>'STATE- GOA'!F370</f>
        <v>0</v>
      </c>
      <c r="G370" s="603">
        <f>'STATE- GOA'!G370</f>
        <v>0</v>
      </c>
      <c r="H370" s="603">
        <f>'STATE- GOA'!H370</f>
        <v>0</v>
      </c>
      <c r="I370" s="602">
        <f>'STATE- GOA'!I370</f>
        <v>0</v>
      </c>
      <c r="J370" s="594">
        <f>'STATE- GOA'!J370</f>
        <v>0</v>
      </c>
      <c r="K370" s="602">
        <f>'STATE- GOA'!K370</f>
        <v>0</v>
      </c>
      <c r="L370" s="594">
        <f>'STATE- GOA'!L370</f>
        <v>0</v>
      </c>
      <c r="M370" s="631">
        <f>'STATE- GOA'!O370</f>
        <v>0</v>
      </c>
      <c r="N370" s="602">
        <f>'STATE- GOA'!P370</f>
        <v>0</v>
      </c>
      <c r="O370" s="594">
        <f>'STATE- GOA'!Q370</f>
        <v>0</v>
      </c>
      <c r="P370" s="602">
        <f>'STATE- GOA'!R370</f>
        <v>0</v>
      </c>
      <c r="Q370" s="594">
        <f>'STATE- GOA'!S370</f>
        <v>0</v>
      </c>
      <c r="R370" s="602">
        <f>'STATE- GOA'!T370</f>
        <v>0</v>
      </c>
      <c r="S370" s="594">
        <f>'STATE- GOA'!U370</f>
        <v>0</v>
      </c>
      <c r="T370" s="602">
        <f>'STATE- GOA'!X370</f>
        <v>0</v>
      </c>
      <c r="U370" s="602">
        <f>'STATE- GOA'!Y370</f>
        <v>0</v>
      </c>
      <c r="V370" s="594">
        <f>'STATE- GOA'!Z370</f>
        <v>0</v>
      </c>
      <c r="W370" s="602">
        <f>'STATE- GOA'!AA370</f>
        <v>0</v>
      </c>
      <c r="X370" s="594">
        <f>'STATE- GOA'!AB370</f>
        <v>0</v>
      </c>
      <c r="Y370" s="601"/>
      <c r="Z370" s="619">
        <f>SUM('North District :South Disrict'!AB370)</f>
        <v>0</v>
      </c>
      <c r="AA370" s="619">
        <f t="shared" si="19"/>
        <v>0</v>
      </c>
      <c r="AC370" s="912"/>
    </row>
    <row r="371" spans="1:32">
      <c r="A371" s="594">
        <f t="shared" si="20"/>
        <v>23.130000000000006</v>
      </c>
      <c r="B371" s="601" t="s">
        <v>292</v>
      </c>
      <c r="C371" s="602">
        <f>'STATE- GOA'!C371</f>
        <v>0</v>
      </c>
      <c r="D371" s="594">
        <f>'STATE- GOA'!D371</f>
        <v>0</v>
      </c>
      <c r="E371" s="602">
        <f>'STATE- GOA'!E371</f>
        <v>0</v>
      </c>
      <c r="F371" s="594">
        <f>'STATE- GOA'!F371</f>
        <v>0</v>
      </c>
      <c r="G371" s="603">
        <f>'STATE- GOA'!G371</f>
        <v>0</v>
      </c>
      <c r="H371" s="603">
        <f>'STATE- GOA'!H371</f>
        <v>0</v>
      </c>
      <c r="I371" s="602">
        <f>'STATE- GOA'!I371</f>
        <v>0</v>
      </c>
      <c r="J371" s="594">
        <f>'STATE- GOA'!J371</f>
        <v>0</v>
      </c>
      <c r="K371" s="602">
        <f>'STATE- GOA'!K371</f>
        <v>0</v>
      </c>
      <c r="L371" s="594">
        <f>'STATE- GOA'!L371</f>
        <v>0</v>
      </c>
      <c r="M371" s="631">
        <f>'STATE- GOA'!O371</f>
        <v>0</v>
      </c>
      <c r="N371" s="602">
        <f>'STATE- GOA'!P371</f>
        <v>0</v>
      </c>
      <c r="O371" s="594">
        <f>'STATE- GOA'!Q371</f>
        <v>0</v>
      </c>
      <c r="P371" s="602">
        <f>'STATE- GOA'!R371</f>
        <v>0</v>
      </c>
      <c r="Q371" s="594">
        <f>'STATE- GOA'!S371</f>
        <v>0</v>
      </c>
      <c r="R371" s="602">
        <f>'STATE- GOA'!T371</f>
        <v>0</v>
      </c>
      <c r="S371" s="594">
        <f>'STATE- GOA'!U371</f>
        <v>0</v>
      </c>
      <c r="T371" s="602">
        <f>'STATE- GOA'!X371</f>
        <v>0</v>
      </c>
      <c r="U371" s="602">
        <f>'STATE- GOA'!Y371</f>
        <v>0</v>
      </c>
      <c r="V371" s="594">
        <f>'STATE- GOA'!Z371</f>
        <v>0</v>
      </c>
      <c r="W371" s="602">
        <f>'STATE- GOA'!AA371</f>
        <v>0</v>
      </c>
      <c r="X371" s="594">
        <f>'STATE- GOA'!AB371</f>
        <v>0</v>
      </c>
      <c r="Y371" s="601"/>
      <c r="Z371" s="619">
        <f>SUM('North District :South Disrict'!AB371)</f>
        <v>0</v>
      </c>
      <c r="AA371" s="619">
        <f t="shared" si="19"/>
        <v>0</v>
      </c>
      <c r="AC371" s="912"/>
    </row>
    <row r="372" spans="1:32">
      <c r="A372" s="594">
        <f t="shared" si="20"/>
        <v>23.140000000000008</v>
      </c>
      <c r="B372" s="601" t="s">
        <v>343</v>
      </c>
      <c r="C372" s="602">
        <f>'STATE- GOA'!C372</f>
        <v>0</v>
      </c>
      <c r="D372" s="594">
        <f>'STATE- GOA'!D372</f>
        <v>0</v>
      </c>
      <c r="E372" s="602">
        <f>'STATE- GOA'!E372</f>
        <v>0</v>
      </c>
      <c r="F372" s="594">
        <f>'STATE- GOA'!F372</f>
        <v>0</v>
      </c>
      <c r="G372" s="603">
        <f>'STATE- GOA'!G372</f>
        <v>0</v>
      </c>
      <c r="H372" s="603">
        <f>'STATE- GOA'!H372</f>
        <v>0</v>
      </c>
      <c r="I372" s="602">
        <f>'STATE- GOA'!I372</f>
        <v>0</v>
      </c>
      <c r="J372" s="594">
        <f>'STATE- GOA'!J372</f>
        <v>0</v>
      </c>
      <c r="K372" s="602">
        <f>'STATE- GOA'!K372</f>
        <v>0</v>
      </c>
      <c r="L372" s="594">
        <f>'STATE- GOA'!L372</f>
        <v>0</v>
      </c>
      <c r="M372" s="631">
        <f>'STATE- GOA'!O372</f>
        <v>0.26974999999999999</v>
      </c>
      <c r="N372" s="602">
        <f>'STATE- GOA'!P372</f>
        <v>40</v>
      </c>
      <c r="O372" s="594">
        <f>'STATE- GOA'!Q372</f>
        <v>10.79</v>
      </c>
      <c r="P372" s="602">
        <f>'STATE- GOA'!R372</f>
        <v>40</v>
      </c>
      <c r="Q372" s="594">
        <f>'STATE- GOA'!S372</f>
        <v>10.79</v>
      </c>
      <c r="R372" s="602">
        <f>'STATE- GOA'!T372</f>
        <v>0</v>
      </c>
      <c r="S372" s="594">
        <f>'STATE- GOA'!U372</f>
        <v>0</v>
      </c>
      <c r="T372" s="602">
        <f>'STATE- GOA'!X372</f>
        <v>0.26974999999999999</v>
      </c>
      <c r="U372" s="602">
        <f>'STATE- GOA'!Y372</f>
        <v>13</v>
      </c>
      <c r="V372" s="594">
        <f>'STATE- GOA'!Z372</f>
        <v>3.5067499999999998</v>
      </c>
      <c r="W372" s="602">
        <f>'STATE- GOA'!AA372</f>
        <v>13</v>
      </c>
      <c r="X372" s="594">
        <f>'STATE- GOA'!AB372</f>
        <v>3.5067499999999998</v>
      </c>
      <c r="Y372" s="601"/>
      <c r="Z372" s="619">
        <f>SUM('North District :South Disrict'!AB372)</f>
        <v>3.5067500000000003</v>
      </c>
      <c r="AA372" s="619">
        <f t="shared" si="19"/>
        <v>0</v>
      </c>
    </row>
    <row r="373" spans="1:32">
      <c r="A373" s="594">
        <f t="shared" si="20"/>
        <v>23.150000000000009</v>
      </c>
      <c r="B373" s="605" t="s">
        <v>122</v>
      </c>
      <c r="C373" s="602">
        <f>'STATE- GOA'!C373</f>
        <v>0</v>
      </c>
      <c r="D373" s="594">
        <f>'STATE- GOA'!D373</f>
        <v>0</v>
      </c>
      <c r="E373" s="602">
        <f>'STATE- GOA'!E373</f>
        <v>0</v>
      </c>
      <c r="F373" s="594">
        <f>'STATE- GOA'!F373</f>
        <v>0</v>
      </c>
      <c r="G373" s="603">
        <f>'STATE- GOA'!G373</f>
        <v>0</v>
      </c>
      <c r="H373" s="603">
        <f>'STATE- GOA'!H373</f>
        <v>0</v>
      </c>
      <c r="I373" s="602">
        <f>'STATE- GOA'!I373</f>
        <v>0</v>
      </c>
      <c r="J373" s="594">
        <f>'STATE- GOA'!J373</f>
        <v>0</v>
      </c>
      <c r="K373" s="602">
        <f>'STATE- GOA'!K373</f>
        <v>0</v>
      </c>
      <c r="L373" s="594">
        <f>'STATE- GOA'!L373</f>
        <v>0</v>
      </c>
      <c r="M373" s="631">
        <f>'STATE- GOA'!O373</f>
        <v>0</v>
      </c>
      <c r="N373" s="602">
        <f>'STATE- GOA'!P373</f>
        <v>0</v>
      </c>
      <c r="O373" s="594">
        <f>'STATE- GOA'!Q373</f>
        <v>0</v>
      </c>
      <c r="P373" s="602">
        <f>'STATE- GOA'!R373</f>
        <v>0</v>
      </c>
      <c r="Q373" s="594">
        <f>'STATE- GOA'!S373</f>
        <v>0</v>
      </c>
      <c r="R373" s="602">
        <f>'STATE- GOA'!T373</f>
        <v>0</v>
      </c>
      <c r="S373" s="594">
        <f>'STATE- GOA'!U373</f>
        <v>0</v>
      </c>
      <c r="T373" s="602">
        <f>'STATE- GOA'!X373</f>
        <v>0</v>
      </c>
      <c r="U373" s="602">
        <f>'STATE- GOA'!Y373</f>
        <v>0</v>
      </c>
      <c r="V373" s="594">
        <f>'STATE- GOA'!Z373</f>
        <v>0</v>
      </c>
      <c r="W373" s="602">
        <f>'STATE- GOA'!AA373</f>
        <v>0</v>
      </c>
      <c r="X373" s="594">
        <f>'STATE- GOA'!AB373</f>
        <v>0</v>
      </c>
      <c r="Y373" s="605"/>
      <c r="Z373" s="619">
        <f>SUM('North District :South Disrict'!AB373)</f>
        <v>0</v>
      </c>
      <c r="AA373" s="619">
        <f t="shared" si="19"/>
        <v>0</v>
      </c>
    </row>
    <row r="374" spans="1:32" ht="18">
      <c r="A374" s="594">
        <f t="shared" si="20"/>
        <v>23.160000000000011</v>
      </c>
      <c r="B374" s="622" t="s">
        <v>123</v>
      </c>
      <c r="C374" s="602">
        <f>'STATE- GOA'!C374</f>
        <v>0</v>
      </c>
      <c r="D374" s="594">
        <f>'STATE- GOA'!D374</f>
        <v>0</v>
      </c>
      <c r="E374" s="602">
        <f>'STATE- GOA'!E374</f>
        <v>0</v>
      </c>
      <c r="F374" s="594">
        <f>'STATE- GOA'!F374</f>
        <v>0</v>
      </c>
      <c r="G374" s="603">
        <f>'STATE- GOA'!G374</f>
        <v>0</v>
      </c>
      <c r="H374" s="603">
        <f>'STATE- GOA'!H374</f>
        <v>0</v>
      </c>
      <c r="I374" s="602">
        <f>'STATE- GOA'!I374</f>
        <v>0</v>
      </c>
      <c r="J374" s="594">
        <f>'STATE- GOA'!J374</f>
        <v>0</v>
      </c>
      <c r="K374" s="602">
        <f>'STATE- GOA'!K374</f>
        <v>0</v>
      </c>
      <c r="L374" s="594">
        <f>'STATE- GOA'!L374</f>
        <v>0</v>
      </c>
      <c r="M374" s="631">
        <f>'STATE- GOA'!O374</f>
        <v>0</v>
      </c>
      <c r="N374" s="602">
        <f>'STATE- GOA'!P374</f>
        <v>0</v>
      </c>
      <c r="O374" s="594">
        <f>'STATE- GOA'!Q374</f>
        <v>0</v>
      </c>
      <c r="P374" s="602">
        <f>'STATE- GOA'!R374</f>
        <v>0</v>
      </c>
      <c r="Q374" s="594">
        <f>'STATE- GOA'!S374</f>
        <v>0</v>
      </c>
      <c r="R374" s="602">
        <f>'STATE- GOA'!T374</f>
        <v>0</v>
      </c>
      <c r="S374" s="594">
        <f>'STATE- GOA'!U374</f>
        <v>0</v>
      </c>
      <c r="T374" s="602">
        <f>'STATE- GOA'!X374</f>
        <v>0</v>
      </c>
      <c r="U374" s="602">
        <f>'STATE- GOA'!Y374</f>
        <v>0</v>
      </c>
      <c r="V374" s="594">
        <f>'STATE- GOA'!Z374</f>
        <v>0</v>
      </c>
      <c r="W374" s="602">
        <f>'STATE- GOA'!AA374</f>
        <v>0</v>
      </c>
      <c r="X374" s="594">
        <f>'STATE- GOA'!AB374</f>
        <v>0</v>
      </c>
      <c r="Y374" s="622"/>
      <c r="Z374" s="619">
        <f>SUM('North District :South Disrict'!AB374)</f>
        <v>0</v>
      </c>
      <c r="AA374" s="619">
        <f t="shared" si="19"/>
        <v>0</v>
      </c>
    </row>
    <row r="375" spans="1:32" ht="18">
      <c r="A375" s="594">
        <f t="shared" si="20"/>
        <v>23.170000000000012</v>
      </c>
      <c r="B375" s="622" t="s">
        <v>124</v>
      </c>
      <c r="C375" s="602">
        <f>'STATE- GOA'!C375</f>
        <v>0</v>
      </c>
      <c r="D375" s="594">
        <f>'STATE- GOA'!D375</f>
        <v>0</v>
      </c>
      <c r="E375" s="602">
        <f>'STATE- GOA'!E375</f>
        <v>0</v>
      </c>
      <c r="F375" s="594">
        <f>'STATE- GOA'!F375</f>
        <v>0</v>
      </c>
      <c r="G375" s="603">
        <f>'STATE- GOA'!G375</f>
        <v>0</v>
      </c>
      <c r="H375" s="603">
        <f>'STATE- GOA'!H375</f>
        <v>0</v>
      </c>
      <c r="I375" s="602">
        <f>'STATE- GOA'!I375</f>
        <v>0</v>
      </c>
      <c r="J375" s="594">
        <f>'STATE- GOA'!J375</f>
        <v>0</v>
      </c>
      <c r="K375" s="602">
        <f>'STATE- GOA'!K375</f>
        <v>0</v>
      </c>
      <c r="L375" s="594">
        <f>'STATE- GOA'!L375</f>
        <v>0</v>
      </c>
      <c r="M375" s="631">
        <f>'STATE- GOA'!O375</f>
        <v>0</v>
      </c>
      <c r="N375" s="602">
        <f>'STATE- GOA'!P375</f>
        <v>0</v>
      </c>
      <c r="O375" s="594">
        <f>'STATE- GOA'!Q375</f>
        <v>0</v>
      </c>
      <c r="P375" s="602">
        <f>'STATE- GOA'!R375</f>
        <v>0</v>
      </c>
      <c r="Q375" s="594">
        <f>'STATE- GOA'!S375</f>
        <v>0</v>
      </c>
      <c r="R375" s="602">
        <f>'STATE- GOA'!T375</f>
        <v>0</v>
      </c>
      <c r="S375" s="594">
        <f>'STATE- GOA'!U375</f>
        <v>0</v>
      </c>
      <c r="T375" s="602">
        <f>'STATE- GOA'!X375</f>
        <v>0</v>
      </c>
      <c r="U375" s="602">
        <f>'STATE- GOA'!Y375</f>
        <v>0</v>
      </c>
      <c r="V375" s="594">
        <f>'STATE- GOA'!Z375</f>
        <v>0</v>
      </c>
      <c r="W375" s="602">
        <f>'STATE- GOA'!AA375</f>
        <v>0</v>
      </c>
      <c r="X375" s="594">
        <f>'STATE- GOA'!AB375</f>
        <v>0</v>
      </c>
      <c r="Y375" s="622"/>
      <c r="Z375" s="619">
        <f>SUM('North District :South Disrict'!AB375)</f>
        <v>0</v>
      </c>
      <c r="AA375" s="619">
        <f t="shared" si="19"/>
        <v>0</v>
      </c>
    </row>
    <row r="376" spans="1:32" ht="18">
      <c r="A376" s="594">
        <f t="shared" si="20"/>
        <v>23.180000000000014</v>
      </c>
      <c r="B376" s="622" t="s">
        <v>125</v>
      </c>
      <c r="C376" s="602">
        <f>'STATE- GOA'!C376</f>
        <v>0</v>
      </c>
      <c r="D376" s="594">
        <f>'STATE- GOA'!D376</f>
        <v>0</v>
      </c>
      <c r="E376" s="602">
        <f>'STATE- GOA'!E376</f>
        <v>0</v>
      </c>
      <c r="F376" s="594">
        <f>'STATE- GOA'!F376</f>
        <v>0</v>
      </c>
      <c r="G376" s="603">
        <f>'STATE- GOA'!G376</f>
        <v>0</v>
      </c>
      <c r="H376" s="603">
        <f>'STATE- GOA'!H376</f>
        <v>0</v>
      </c>
      <c r="I376" s="602">
        <f>'STATE- GOA'!I376</f>
        <v>0</v>
      </c>
      <c r="J376" s="594">
        <f>'STATE- GOA'!J376</f>
        <v>0</v>
      </c>
      <c r="K376" s="602">
        <f>'STATE- GOA'!K376</f>
        <v>0</v>
      </c>
      <c r="L376" s="594">
        <f>'STATE- GOA'!L376</f>
        <v>0</v>
      </c>
      <c r="M376" s="631">
        <f>'STATE- GOA'!O376</f>
        <v>0</v>
      </c>
      <c r="N376" s="602">
        <f>'STATE- GOA'!P376</f>
        <v>0</v>
      </c>
      <c r="O376" s="594">
        <f>'STATE- GOA'!Q376</f>
        <v>0</v>
      </c>
      <c r="P376" s="602">
        <f>'STATE- GOA'!R376</f>
        <v>0</v>
      </c>
      <c r="Q376" s="594">
        <f>'STATE- GOA'!S376</f>
        <v>0</v>
      </c>
      <c r="R376" s="602">
        <f>'STATE- GOA'!T376</f>
        <v>0</v>
      </c>
      <c r="S376" s="594">
        <f>'STATE- GOA'!U376</f>
        <v>0</v>
      </c>
      <c r="T376" s="602">
        <f>'STATE- GOA'!X376</f>
        <v>0</v>
      </c>
      <c r="U376" s="602">
        <f>'STATE- GOA'!Y376</f>
        <v>0</v>
      </c>
      <c r="V376" s="594">
        <f>'STATE- GOA'!Z376</f>
        <v>0</v>
      </c>
      <c r="W376" s="602">
        <f>'STATE- GOA'!AA376</f>
        <v>0</v>
      </c>
      <c r="X376" s="594">
        <f>'STATE- GOA'!AB376</f>
        <v>0</v>
      </c>
      <c r="Y376" s="622"/>
      <c r="Z376" s="619">
        <f>SUM('North District :South Disrict'!AB376)</f>
        <v>0</v>
      </c>
      <c r="AA376" s="619">
        <f t="shared" si="19"/>
        <v>0</v>
      </c>
      <c r="AF376" s="619"/>
    </row>
    <row r="377" spans="1:32">
      <c r="A377" s="594">
        <f t="shared" si="20"/>
        <v>23.190000000000015</v>
      </c>
      <c r="B377" s="605" t="s">
        <v>126</v>
      </c>
      <c r="C377" s="602">
        <f>'STATE- GOA'!C377</f>
        <v>0</v>
      </c>
      <c r="D377" s="594">
        <f>'STATE- GOA'!D377</f>
        <v>0</v>
      </c>
      <c r="E377" s="602">
        <f>'STATE- GOA'!E377</f>
        <v>0</v>
      </c>
      <c r="F377" s="594">
        <f>'STATE- GOA'!F377</f>
        <v>0</v>
      </c>
      <c r="G377" s="603">
        <f>'STATE- GOA'!G377</f>
        <v>0</v>
      </c>
      <c r="H377" s="603">
        <f>'STATE- GOA'!H377</f>
        <v>0</v>
      </c>
      <c r="I377" s="602">
        <f>'STATE- GOA'!I377</f>
        <v>0</v>
      </c>
      <c r="J377" s="594">
        <f>'STATE- GOA'!J377</f>
        <v>0</v>
      </c>
      <c r="K377" s="602">
        <f>'STATE- GOA'!K377</f>
        <v>0</v>
      </c>
      <c r="L377" s="594">
        <f>'STATE- GOA'!L377</f>
        <v>0</v>
      </c>
      <c r="M377" s="631">
        <f>'STATE- GOA'!O377</f>
        <v>0</v>
      </c>
      <c r="N377" s="602">
        <f>'STATE- GOA'!P377</f>
        <v>0</v>
      </c>
      <c r="O377" s="594">
        <f>'STATE- GOA'!Q377</f>
        <v>0</v>
      </c>
      <c r="P377" s="602">
        <f>'STATE- GOA'!R377</f>
        <v>0</v>
      </c>
      <c r="Q377" s="594">
        <f>'STATE- GOA'!S377</f>
        <v>0</v>
      </c>
      <c r="R377" s="602">
        <f>'STATE- GOA'!T377</f>
        <v>0</v>
      </c>
      <c r="S377" s="594">
        <f>'STATE- GOA'!U377</f>
        <v>0</v>
      </c>
      <c r="T377" s="602">
        <f>'STATE- GOA'!X377</f>
        <v>0</v>
      </c>
      <c r="U377" s="602">
        <f>'STATE- GOA'!Y377</f>
        <v>0</v>
      </c>
      <c r="V377" s="594">
        <f>'STATE- GOA'!Z377</f>
        <v>0</v>
      </c>
      <c r="W377" s="602">
        <f>'STATE- GOA'!AA377</f>
        <v>0</v>
      </c>
      <c r="X377" s="594">
        <f>'STATE- GOA'!AB377</f>
        <v>0</v>
      </c>
      <c r="Y377" s="605"/>
      <c r="Z377" s="619">
        <f>SUM('North District :South Disrict'!AB377)</f>
        <v>0</v>
      </c>
      <c r="AA377" s="619">
        <f t="shared" si="19"/>
        <v>0</v>
      </c>
    </row>
    <row r="378" spans="1:32">
      <c r="A378" s="594">
        <f t="shared" si="20"/>
        <v>23.200000000000017</v>
      </c>
      <c r="B378" s="605" t="s">
        <v>127</v>
      </c>
      <c r="C378" s="602">
        <f>'STATE- GOA'!C378</f>
        <v>0</v>
      </c>
      <c r="D378" s="594">
        <f>'STATE- GOA'!D378</f>
        <v>0</v>
      </c>
      <c r="E378" s="602">
        <f>'STATE- GOA'!E378</f>
        <v>0</v>
      </c>
      <c r="F378" s="594">
        <f>'STATE- GOA'!F378</f>
        <v>0</v>
      </c>
      <c r="G378" s="603">
        <f>'STATE- GOA'!G378</f>
        <v>0</v>
      </c>
      <c r="H378" s="603">
        <f>'STATE- GOA'!H378</f>
        <v>0</v>
      </c>
      <c r="I378" s="602">
        <f>'STATE- GOA'!I378</f>
        <v>0</v>
      </c>
      <c r="J378" s="594">
        <f>'STATE- GOA'!J378</f>
        <v>0</v>
      </c>
      <c r="K378" s="602">
        <f>'STATE- GOA'!K378</f>
        <v>0</v>
      </c>
      <c r="L378" s="594">
        <f>'STATE- GOA'!L378</f>
        <v>0</v>
      </c>
      <c r="M378" s="631">
        <f>'STATE- GOA'!O378</f>
        <v>0</v>
      </c>
      <c r="N378" s="602">
        <f>'STATE- GOA'!P378</f>
        <v>0</v>
      </c>
      <c r="O378" s="594">
        <f>'STATE- GOA'!Q378</f>
        <v>0</v>
      </c>
      <c r="P378" s="602">
        <f>'STATE- GOA'!R378</f>
        <v>0</v>
      </c>
      <c r="Q378" s="594">
        <f>'STATE- GOA'!S378</f>
        <v>0</v>
      </c>
      <c r="R378" s="602">
        <f>'STATE- GOA'!T378</f>
        <v>0</v>
      </c>
      <c r="S378" s="594">
        <f>'STATE- GOA'!U378</f>
        <v>0</v>
      </c>
      <c r="T378" s="602">
        <f>'STATE- GOA'!X378</f>
        <v>0</v>
      </c>
      <c r="U378" s="602">
        <f>'STATE- GOA'!Y378</f>
        <v>0</v>
      </c>
      <c r="V378" s="594">
        <f>'STATE- GOA'!Z378</f>
        <v>0</v>
      </c>
      <c r="W378" s="602">
        <f>'STATE- GOA'!AA378</f>
        <v>0</v>
      </c>
      <c r="X378" s="594">
        <f>'STATE- GOA'!AB378</f>
        <v>0</v>
      </c>
      <c r="Y378" s="605"/>
      <c r="Z378" s="619">
        <f>SUM('North District :South Disrict'!AB378)</f>
        <v>0</v>
      </c>
      <c r="AA378" s="619">
        <f t="shared" si="19"/>
        <v>0</v>
      </c>
    </row>
    <row r="379" spans="1:32" ht="18">
      <c r="A379" s="594">
        <f t="shared" si="20"/>
        <v>23.210000000000019</v>
      </c>
      <c r="B379" s="601" t="s">
        <v>132</v>
      </c>
      <c r="C379" s="602">
        <f>'STATE- GOA'!C379</f>
        <v>7402</v>
      </c>
      <c r="D379" s="594">
        <f>'STATE- GOA'!D379</f>
        <v>37.01</v>
      </c>
      <c r="E379" s="602">
        <f>'STATE- GOA'!E379</f>
        <v>0</v>
      </c>
      <c r="F379" s="594">
        <f>'STATE- GOA'!F379</f>
        <v>0</v>
      </c>
      <c r="G379" s="603">
        <f>'STATE- GOA'!G379</f>
        <v>0</v>
      </c>
      <c r="H379" s="603">
        <f>'STATE- GOA'!H379</f>
        <v>0</v>
      </c>
      <c r="I379" s="602">
        <f>'STATE- GOA'!I379</f>
        <v>7402</v>
      </c>
      <c r="J379" s="594">
        <f>'STATE- GOA'!J379</f>
        <v>37.01</v>
      </c>
      <c r="K379" s="602">
        <f>'STATE- GOA'!K379</f>
        <v>7402</v>
      </c>
      <c r="L379" s="594">
        <f>'STATE- GOA'!L379</f>
        <v>37.01</v>
      </c>
      <c r="M379" s="631">
        <f>'STATE- GOA'!O379</f>
        <v>0</v>
      </c>
      <c r="N379" s="602">
        <f>'STATE- GOA'!P379</f>
        <v>0</v>
      </c>
      <c r="O379" s="594">
        <f>'STATE- GOA'!Q379</f>
        <v>0</v>
      </c>
      <c r="P379" s="602">
        <f>'STATE- GOA'!R379</f>
        <v>7402</v>
      </c>
      <c r="Q379" s="594">
        <f>'STATE- GOA'!S379</f>
        <v>37.01</v>
      </c>
      <c r="R379" s="602">
        <f>'STATE- GOA'!T379</f>
        <v>7402</v>
      </c>
      <c r="S379" s="594">
        <f>'STATE- GOA'!U379</f>
        <v>37.01</v>
      </c>
      <c r="T379" s="602">
        <f>'STATE- GOA'!X379</f>
        <v>0</v>
      </c>
      <c r="U379" s="602">
        <f>'STATE- GOA'!Y379</f>
        <v>0</v>
      </c>
      <c r="V379" s="594">
        <f>'STATE- GOA'!Z379</f>
        <v>0</v>
      </c>
      <c r="W379" s="602">
        <f>'STATE- GOA'!AA379</f>
        <v>7402</v>
      </c>
      <c r="X379" s="594">
        <f>'STATE- GOA'!AB379</f>
        <v>37.01</v>
      </c>
      <c r="Y379" s="605" t="s">
        <v>409</v>
      </c>
      <c r="Z379" s="619">
        <f>SUM('North District :South Disrict'!AB379)</f>
        <v>37.01</v>
      </c>
      <c r="AA379" s="619">
        <f t="shared" si="19"/>
        <v>0</v>
      </c>
    </row>
    <row r="380" spans="1:32" ht="27">
      <c r="A380" s="594">
        <f t="shared" si="20"/>
        <v>23.22000000000002</v>
      </c>
      <c r="B380" s="601" t="s">
        <v>133</v>
      </c>
      <c r="C380" s="602">
        <f>'STATE- GOA'!C380</f>
        <v>10</v>
      </c>
      <c r="D380" s="594">
        <f>'STATE- GOA'!D380</f>
        <v>16.059999999999999</v>
      </c>
      <c r="E380" s="602">
        <f>'STATE- GOA'!E380</f>
        <v>0</v>
      </c>
      <c r="F380" s="594">
        <f>'STATE- GOA'!F380</f>
        <v>0</v>
      </c>
      <c r="G380" s="603">
        <f>'STATE- GOA'!G380</f>
        <v>0</v>
      </c>
      <c r="H380" s="603">
        <f>'STATE- GOA'!H380</f>
        <v>0</v>
      </c>
      <c r="I380" s="602">
        <f>'STATE- GOA'!I380</f>
        <v>10</v>
      </c>
      <c r="J380" s="594">
        <f>'STATE- GOA'!J380</f>
        <v>16.059999999999999</v>
      </c>
      <c r="K380" s="602">
        <f>'STATE- GOA'!K380</f>
        <v>10</v>
      </c>
      <c r="L380" s="594">
        <f>'STATE- GOA'!L380</f>
        <v>16.059999999999999</v>
      </c>
      <c r="M380" s="631">
        <f>'STATE- GOA'!O380</f>
        <v>2.4583300000000001</v>
      </c>
      <c r="N380" s="602">
        <f>'STATE- GOA'!P380</f>
        <v>25</v>
      </c>
      <c r="O380" s="594">
        <f>'STATE- GOA'!Q380</f>
        <v>61.458250000000007</v>
      </c>
      <c r="P380" s="602">
        <f>'STATE- GOA'!R380</f>
        <v>35</v>
      </c>
      <c r="Q380" s="594">
        <f>'STATE- GOA'!S380</f>
        <v>77.518250000000009</v>
      </c>
      <c r="R380" s="602">
        <f>'STATE- GOA'!T380</f>
        <v>0</v>
      </c>
      <c r="S380" s="594">
        <f>'STATE- GOA'!U380</f>
        <v>0</v>
      </c>
      <c r="T380" s="602">
        <f>'STATE- GOA'!X380</f>
        <v>2.4583300000000001</v>
      </c>
      <c r="U380" s="602">
        <f>'STATE- GOA'!Y380</f>
        <v>5</v>
      </c>
      <c r="V380" s="594">
        <f>'STATE- GOA'!Z380</f>
        <v>12.291650000000001</v>
      </c>
      <c r="W380" s="602">
        <f>'STATE- GOA'!AA380</f>
        <v>5</v>
      </c>
      <c r="X380" s="594">
        <f>'STATE- GOA'!AB380</f>
        <v>12.291650000000001</v>
      </c>
      <c r="Y380" s="605" t="s">
        <v>610</v>
      </c>
      <c r="Z380" s="619">
        <f>SUM('North District :South Disrict'!AB380)</f>
        <v>12.291650000000001</v>
      </c>
      <c r="AA380" s="619">
        <f t="shared" si="19"/>
        <v>0</v>
      </c>
    </row>
    <row r="381" spans="1:32">
      <c r="A381" s="594">
        <f t="shared" si="20"/>
        <v>23.230000000000022</v>
      </c>
      <c r="B381" s="601" t="s">
        <v>134</v>
      </c>
      <c r="C381" s="602">
        <f>'STATE- GOA'!C381</f>
        <v>0</v>
      </c>
      <c r="D381" s="594">
        <f>'STATE- GOA'!D381</f>
        <v>0</v>
      </c>
      <c r="E381" s="602">
        <f>'STATE- GOA'!E381</f>
        <v>0</v>
      </c>
      <c r="F381" s="594">
        <f>'STATE- GOA'!F381</f>
        <v>0</v>
      </c>
      <c r="G381" s="603">
        <f>'STATE- GOA'!G381</f>
        <v>0</v>
      </c>
      <c r="H381" s="603">
        <f>'STATE- GOA'!H381</f>
        <v>0</v>
      </c>
      <c r="I381" s="602">
        <f>'STATE- GOA'!I381</f>
        <v>0</v>
      </c>
      <c r="J381" s="594">
        <f>'STATE- GOA'!J381</f>
        <v>0</v>
      </c>
      <c r="K381" s="602">
        <f>'STATE- GOA'!K381</f>
        <v>0</v>
      </c>
      <c r="L381" s="594">
        <f>'STATE- GOA'!L381</f>
        <v>0</v>
      </c>
      <c r="M381" s="631">
        <f>'STATE- GOA'!O381</f>
        <v>2.4583300000000001</v>
      </c>
      <c r="N381" s="602">
        <f>'STATE- GOA'!P381</f>
        <v>3</v>
      </c>
      <c r="O381" s="594">
        <f>'STATE- GOA'!Q381</f>
        <v>7.3749900000000004</v>
      </c>
      <c r="P381" s="602">
        <f>'STATE- GOA'!R381</f>
        <v>3</v>
      </c>
      <c r="Q381" s="594">
        <f>'STATE- GOA'!S381</f>
        <v>7.3749900000000004</v>
      </c>
      <c r="R381" s="602">
        <f>'STATE- GOA'!T381</f>
        <v>0</v>
      </c>
      <c r="S381" s="594">
        <f>'STATE- GOA'!U381</f>
        <v>0</v>
      </c>
      <c r="T381" s="602">
        <f>'STATE- GOA'!X381</f>
        <v>2.4583300000000001</v>
      </c>
      <c r="U381" s="602">
        <f>'STATE- GOA'!Y381</f>
        <v>0</v>
      </c>
      <c r="V381" s="594">
        <f>'STATE- GOA'!Z381</f>
        <v>0</v>
      </c>
      <c r="W381" s="602">
        <f>'STATE- GOA'!AA381</f>
        <v>0</v>
      </c>
      <c r="X381" s="594">
        <f>'STATE- GOA'!AB381</f>
        <v>0</v>
      </c>
      <c r="Y381" s="605"/>
      <c r="Z381" s="619">
        <f>SUM('North District :South Disrict'!AB381)</f>
        <v>0</v>
      </c>
      <c r="AA381" s="619">
        <f t="shared" si="19"/>
        <v>0</v>
      </c>
    </row>
    <row r="382" spans="1:32" ht="18">
      <c r="A382" s="594">
        <v>23.24</v>
      </c>
      <c r="B382" s="606" t="s">
        <v>128</v>
      </c>
      <c r="C382" s="602">
        <f>'STATE- GOA'!C382</f>
        <v>0</v>
      </c>
      <c r="D382" s="594">
        <f>'STATE- GOA'!D382</f>
        <v>0</v>
      </c>
      <c r="E382" s="602">
        <f>'STATE- GOA'!E382</f>
        <v>0</v>
      </c>
      <c r="F382" s="594">
        <f>'STATE- GOA'!F382</f>
        <v>0</v>
      </c>
      <c r="G382" s="603">
        <f>'STATE- GOA'!G382</f>
        <v>0</v>
      </c>
      <c r="H382" s="603">
        <f>'STATE- GOA'!H382</f>
        <v>0</v>
      </c>
      <c r="I382" s="602">
        <f>'STATE- GOA'!I382</f>
        <v>0</v>
      </c>
      <c r="J382" s="594">
        <f>'STATE- GOA'!J382</f>
        <v>0</v>
      </c>
      <c r="K382" s="602">
        <f>'STATE- GOA'!K382</f>
        <v>0</v>
      </c>
      <c r="L382" s="594">
        <f>'STATE- GOA'!L382</f>
        <v>0</v>
      </c>
      <c r="M382" s="631">
        <f>'STATE- GOA'!O382</f>
        <v>0</v>
      </c>
      <c r="N382" s="602">
        <f>'STATE- GOA'!P382</f>
        <v>0</v>
      </c>
      <c r="O382" s="594">
        <f>'STATE- GOA'!Q382</f>
        <v>0</v>
      </c>
      <c r="P382" s="602">
        <f>'STATE- GOA'!R382</f>
        <v>0</v>
      </c>
      <c r="Q382" s="594">
        <f>'STATE- GOA'!S382</f>
        <v>0</v>
      </c>
      <c r="R382" s="602">
        <f>'STATE- GOA'!T382</f>
        <v>0</v>
      </c>
      <c r="S382" s="594">
        <f>'STATE- GOA'!U382</f>
        <v>0</v>
      </c>
      <c r="T382" s="602">
        <f>'STATE- GOA'!X382</f>
        <v>0</v>
      </c>
      <c r="U382" s="602">
        <f>'STATE- GOA'!Y382</f>
        <v>0</v>
      </c>
      <c r="V382" s="594">
        <f>'STATE- GOA'!Z382</f>
        <v>0</v>
      </c>
      <c r="W382" s="602">
        <f>'STATE- GOA'!AA382</f>
        <v>0</v>
      </c>
      <c r="X382" s="594">
        <f>'STATE- GOA'!AB382</f>
        <v>0</v>
      </c>
      <c r="Y382" s="606"/>
      <c r="Z382" s="619">
        <f>SUM('North District :South Disrict'!AB382)</f>
        <v>0</v>
      </c>
      <c r="AA382" s="619">
        <f t="shared" si="19"/>
        <v>0</v>
      </c>
    </row>
    <row r="383" spans="1:32" ht="27">
      <c r="A383" s="594"/>
      <c r="B383" s="605" t="s">
        <v>129</v>
      </c>
      <c r="C383" s="602">
        <f>'STATE- GOA'!C383</f>
        <v>0</v>
      </c>
      <c r="D383" s="594">
        <f>'STATE- GOA'!D383</f>
        <v>0</v>
      </c>
      <c r="E383" s="602">
        <f>'STATE- GOA'!E383</f>
        <v>0</v>
      </c>
      <c r="F383" s="594">
        <f>'STATE- GOA'!F383</f>
        <v>0</v>
      </c>
      <c r="G383" s="603">
        <f>'STATE- GOA'!G383</f>
        <v>0</v>
      </c>
      <c r="H383" s="603">
        <f>'STATE- GOA'!H383</f>
        <v>0</v>
      </c>
      <c r="I383" s="602">
        <f>'STATE- GOA'!I383</f>
        <v>0</v>
      </c>
      <c r="J383" s="594">
        <f>'STATE- GOA'!J383</f>
        <v>0</v>
      </c>
      <c r="K383" s="602">
        <f>'STATE- GOA'!K383</f>
        <v>0</v>
      </c>
      <c r="L383" s="594">
        <f>'STATE- GOA'!L383</f>
        <v>0</v>
      </c>
      <c r="M383" s="631">
        <f>'STATE- GOA'!O383</f>
        <v>0</v>
      </c>
      <c r="N383" s="602">
        <f>'STATE- GOA'!P383</f>
        <v>0</v>
      </c>
      <c r="O383" s="594">
        <f>'STATE- GOA'!Q383</f>
        <v>0</v>
      </c>
      <c r="P383" s="602">
        <f>'STATE- GOA'!R383</f>
        <v>0</v>
      </c>
      <c r="Q383" s="594">
        <f>'STATE- GOA'!S383</f>
        <v>0</v>
      </c>
      <c r="R383" s="602">
        <f>'STATE- GOA'!T383</f>
        <v>0</v>
      </c>
      <c r="S383" s="594">
        <f>'STATE- GOA'!U383</f>
        <v>0</v>
      </c>
      <c r="T383" s="602">
        <f>'STATE- GOA'!X383</f>
        <v>0</v>
      </c>
      <c r="U383" s="602">
        <f>'STATE- GOA'!Y383</f>
        <v>0</v>
      </c>
      <c r="V383" s="594">
        <f>'STATE- GOA'!Z383</f>
        <v>0</v>
      </c>
      <c r="W383" s="602">
        <f>'STATE- GOA'!AA383</f>
        <v>0</v>
      </c>
      <c r="X383" s="594">
        <f>'STATE- GOA'!AB383</f>
        <v>0</v>
      </c>
      <c r="Y383" s="605"/>
      <c r="Z383" s="619">
        <f>SUM('North District :South Disrict'!AB383)</f>
        <v>0</v>
      </c>
      <c r="AA383" s="619">
        <f t="shared" si="19"/>
        <v>0</v>
      </c>
    </row>
    <row r="384" spans="1:32">
      <c r="A384" s="594"/>
      <c r="B384" s="605" t="s">
        <v>130</v>
      </c>
      <c r="C384" s="602">
        <f>'STATE- GOA'!C384</f>
        <v>0</v>
      </c>
      <c r="D384" s="594">
        <f>'STATE- GOA'!D384</f>
        <v>0</v>
      </c>
      <c r="E384" s="602">
        <f>'STATE- GOA'!E384</f>
        <v>0</v>
      </c>
      <c r="F384" s="594">
        <f>'STATE- GOA'!F384</f>
        <v>0</v>
      </c>
      <c r="G384" s="603">
        <f>'STATE- GOA'!G384</f>
        <v>0</v>
      </c>
      <c r="H384" s="603">
        <f>'STATE- GOA'!H384</f>
        <v>0</v>
      </c>
      <c r="I384" s="602">
        <f>'STATE- GOA'!I384</f>
        <v>0</v>
      </c>
      <c r="J384" s="594">
        <f>'STATE- GOA'!J384</f>
        <v>0</v>
      </c>
      <c r="K384" s="602">
        <f>'STATE- GOA'!K384</f>
        <v>0</v>
      </c>
      <c r="L384" s="594">
        <f>'STATE- GOA'!L384</f>
        <v>0</v>
      </c>
      <c r="M384" s="631">
        <f>'STATE- GOA'!O384</f>
        <v>0</v>
      </c>
      <c r="N384" s="602">
        <f>'STATE- GOA'!P384</f>
        <v>0</v>
      </c>
      <c r="O384" s="594">
        <f>'STATE- GOA'!Q384</f>
        <v>0</v>
      </c>
      <c r="P384" s="602">
        <f>'STATE- GOA'!R384</f>
        <v>0</v>
      </c>
      <c r="Q384" s="594">
        <f>'STATE- GOA'!S384</f>
        <v>0</v>
      </c>
      <c r="R384" s="602">
        <f>'STATE- GOA'!T384</f>
        <v>0</v>
      </c>
      <c r="S384" s="594">
        <f>'STATE- GOA'!U384</f>
        <v>0</v>
      </c>
      <c r="T384" s="602">
        <f>'STATE- GOA'!X384</f>
        <v>0</v>
      </c>
      <c r="U384" s="602">
        <f>'STATE- GOA'!Y384</f>
        <v>0</v>
      </c>
      <c r="V384" s="594">
        <f>'STATE- GOA'!Z384</f>
        <v>0</v>
      </c>
      <c r="W384" s="602">
        <f>'STATE- GOA'!AA384</f>
        <v>0</v>
      </c>
      <c r="X384" s="594">
        <f>'STATE- GOA'!AB384</f>
        <v>0</v>
      </c>
      <c r="Y384" s="605"/>
      <c r="Z384" s="619">
        <f>SUM('North District :South Disrict'!AB384)</f>
        <v>0</v>
      </c>
      <c r="AA384" s="619">
        <f t="shared" si="19"/>
        <v>0</v>
      </c>
    </row>
    <row r="385" spans="1:27">
      <c r="A385" s="594"/>
      <c r="B385" s="605" t="s">
        <v>131</v>
      </c>
      <c r="C385" s="602">
        <f>'STATE- GOA'!C385</f>
        <v>0</v>
      </c>
      <c r="D385" s="594">
        <f>'STATE- GOA'!D385</f>
        <v>0</v>
      </c>
      <c r="E385" s="602">
        <f>'STATE- GOA'!E385</f>
        <v>0</v>
      </c>
      <c r="F385" s="594">
        <f>'STATE- GOA'!F385</f>
        <v>0</v>
      </c>
      <c r="G385" s="603">
        <f>'STATE- GOA'!G385</f>
        <v>0</v>
      </c>
      <c r="H385" s="603">
        <f>'STATE- GOA'!H385</f>
        <v>0</v>
      </c>
      <c r="I385" s="602">
        <f>'STATE- GOA'!I385</f>
        <v>0</v>
      </c>
      <c r="J385" s="594">
        <f>'STATE- GOA'!J385</f>
        <v>0</v>
      </c>
      <c r="K385" s="602">
        <f>'STATE- GOA'!K385</f>
        <v>0</v>
      </c>
      <c r="L385" s="594">
        <f>'STATE- GOA'!L385</f>
        <v>0</v>
      </c>
      <c r="M385" s="631">
        <f>'STATE- GOA'!O385</f>
        <v>0</v>
      </c>
      <c r="N385" s="602">
        <f>'STATE- GOA'!P385</f>
        <v>0</v>
      </c>
      <c r="O385" s="594">
        <f>'STATE- GOA'!Q385</f>
        <v>0</v>
      </c>
      <c r="P385" s="602">
        <f>'STATE- GOA'!R385</f>
        <v>0</v>
      </c>
      <c r="Q385" s="594">
        <f>'STATE- GOA'!S385</f>
        <v>0</v>
      </c>
      <c r="R385" s="602">
        <f>'STATE- GOA'!T385</f>
        <v>0</v>
      </c>
      <c r="S385" s="594">
        <f>'STATE- GOA'!U385</f>
        <v>0</v>
      </c>
      <c r="T385" s="602">
        <f>'STATE- GOA'!X385</f>
        <v>0</v>
      </c>
      <c r="U385" s="602">
        <f>'STATE- GOA'!Y385</f>
        <v>0</v>
      </c>
      <c r="V385" s="594">
        <f>'STATE- GOA'!Z385</f>
        <v>0</v>
      </c>
      <c r="W385" s="602">
        <f>'STATE- GOA'!AA385</f>
        <v>0</v>
      </c>
      <c r="X385" s="594">
        <f>'STATE- GOA'!AB385</f>
        <v>0</v>
      </c>
      <c r="Y385" s="605"/>
      <c r="Z385" s="619">
        <f>SUM('North District :South Disrict'!AB385)</f>
        <v>0</v>
      </c>
      <c r="AA385" s="619">
        <f t="shared" si="19"/>
        <v>0</v>
      </c>
    </row>
    <row r="386" spans="1:27" ht="18">
      <c r="A386" s="594"/>
      <c r="B386" s="605" t="s">
        <v>297</v>
      </c>
      <c r="C386" s="602">
        <f>'STATE- GOA'!C386</f>
        <v>0</v>
      </c>
      <c r="D386" s="594">
        <f>'STATE- GOA'!D386</f>
        <v>0</v>
      </c>
      <c r="E386" s="602">
        <f>'STATE- GOA'!E386</f>
        <v>0</v>
      </c>
      <c r="F386" s="594">
        <f>'STATE- GOA'!F386</f>
        <v>0</v>
      </c>
      <c r="G386" s="603">
        <f>'STATE- GOA'!G386</f>
        <v>0</v>
      </c>
      <c r="H386" s="603">
        <f>'STATE- GOA'!H386</f>
        <v>0</v>
      </c>
      <c r="I386" s="602">
        <f>'STATE- GOA'!I386</f>
        <v>0</v>
      </c>
      <c r="J386" s="594">
        <f>'STATE- GOA'!J386</f>
        <v>0</v>
      </c>
      <c r="K386" s="602">
        <f>'STATE- GOA'!K386</f>
        <v>0</v>
      </c>
      <c r="L386" s="594">
        <f>'STATE- GOA'!L386</f>
        <v>0</v>
      </c>
      <c r="M386" s="631">
        <f>'STATE- GOA'!O386</f>
        <v>0</v>
      </c>
      <c r="N386" s="602">
        <f>'STATE- GOA'!P386</f>
        <v>0</v>
      </c>
      <c r="O386" s="594">
        <f>'STATE- GOA'!Q386</f>
        <v>0</v>
      </c>
      <c r="P386" s="602">
        <f>'STATE- GOA'!R386</f>
        <v>0</v>
      </c>
      <c r="Q386" s="594">
        <f>'STATE- GOA'!S386</f>
        <v>0</v>
      </c>
      <c r="R386" s="602">
        <f>'STATE- GOA'!T386</f>
        <v>0</v>
      </c>
      <c r="S386" s="594">
        <f>'STATE- GOA'!U386</f>
        <v>0</v>
      </c>
      <c r="T386" s="602">
        <f>'STATE- GOA'!X386</f>
        <v>0</v>
      </c>
      <c r="U386" s="602">
        <f>'STATE- GOA'!Y386</f>
        <v>0</v>
      </c>
      <c r="V386" s="594">
        <f>'STATE- GOA'!Z386</f>
        <v>0</v>
      </c>
      <c r="W386" s="602">
        <f>'STATE- GOA'!AA386</f>
        <v>0</v>
      </c>
      <c r="X386" s="594">
        <f>'STATE- GOA'!AB386</f>
        <v>0</v>
      </c>
      <c r="Y386" s="605"/>
      <c r="Z386" s="619">
        <f>SUM('North District :South Disrict'!AB386)</f>
        <v>0</v>
      </c>
      <c r="AA386" s="619">
        <f t="shared" si="19"/>
        <v>0</v>
      </c>
    </row>
    <row r="387" spans="1:27" ht="27">
      <c r="A387" s="594">
        <f>+A382+0.01</f>
        <v>23.25</v>
      </c>
      <c r="B387" s="605" t="s">
        <v>309</v>
      </c>
      <c r="C387" s="602">
        <f>'STATE- GOA'!C387</f>
        <v>0</v>
      </c>
      <c r="D387" s="594">
        <f>'STATE- GOA'!D387</f>
        <v>0</v>
      </c>
      <c r="E387" s="602">
        <f>'STATE- GOA'!E387</f>
        <v>0</v>
      </c>
      <c r="F387" s="594">
        <f>'STATE- GOA'!F387</f>
        <v>0</v>
      </c>
      <c r="G387" s="603">
        <f>'STATE- GOA'!G387</f>
        <v>0</v>
      </c>
      <c r="H387" s="603">
        <f>'STATE- GOA'!H387</f>
        <v>0</v>
      </c>
      <c r="I387" s="602">
        <f>'STATE- GOA'!I387</f>
        <v>0</v>
      </c>
      <c r="J387" s="594">
        <f>'STATE- GOA'!J387</f>
        <v>0</v>
      </c>
      <c r="K387" s="602">
        <f>'STATE- GOA'!K387</f>
        <v>0</v>
      </c>
      <c r="L387" s="594">
        <f>'STATE- GOA'!L387</f>
        <v>0</v>
      </c>
      <c r="M387" s="631">
        <f>'STATE- GOA'!O387</f>
        <v>0</v>
      </c>
      <c r="N387" s="602">
        <f>'STATE- GOA'!P387</f>
        <v>0</v>
      </c>
      <c r="O387" s="594">
        <f>'STATE- GOA'!Q387</f>
        <v>0</v>
      </c>
      <c r="P387" s="602">
        <f>'STATE- GOA'!R387</f>
        <v>0</v>
      </c>
      <c r="Q387" s="594">
        <f>'STATE- GOA'!S387</f>
        <v>0</v>
      </c>
      <c r="R387" s="602">
        <f>'STATE- GOA'!T387</f>
        <v>0</v>
      </c>
      <c r="S387" s="594">
        <f>'STATE- GOA'!U387</f>
        <v>0</v>
      </c>
      <c r="T387" s="602">
        <f>'STATE- GOA'!X387</f>
        <v>0</v>
      </c>
      <c r="U387" s="602">
        <f>'STATE- GOA'!Y387</f>
        <v>0</v>
      </c>
      <c r="V387" s="594">
        <f>'STATE- GOA'!Z387</f>
        <v>0</v>
      </c>
      <c r="W387" s="602">
        <f>'STATE- GOA'!AA387</f>
        <v>0</v>
      </c>
      <c r="X387" s="594">
        <f>'STATE- GOA'!AB387</f>
        <v>0</v>
      </c>
      <c r="Y387" s="605"/>
      <c r="Z387" s="619">
        <f>SUM('North District :South Disrict'!AB387)</f>
        <v>0</v>
      </c>
      <c r="AA387" s="619">
        <f t="shared" si="19"/>
        <v>0</v>
      </c>
    </row>
    <row r="388" spans="1:27">
      <c r="A388" s="594"/>
      <c r="B388" s="599" t="s">
        <v>16</v>
      </c>
      <c r="C388" s="602">
        <f>'STATE- GOA'!C388</f>
        <v>7412</v>
      </c>
      <c r="D388" s="594">
        <f>'STATE- GOA'!D388</f>
        <v>53.069999999999993</v>
      </c>
      <c r="E388" s="602">
        <f>'STATE- GOA'!E388</f>
        <v>0</v>
      </c>
      <c r="F388" s="594">
        <f>'STATE- GOA'!F388</f>
        <v>0</v>
      </c>
      <c r="G388" s="603">
        <f>'STATE- GOA'!G388</f>
        <v>0</v>
      </c>
      <c r="H388" s="603">
        <f>'STATE- GOA'!H388</f>
        <v>0</v>
      </c>
      <c r="I388" s="602">
        <f>'STATE- GOA'!I388</f>
        <v>7412</v>
      </c>
      <c r="J388" s="594">
        <f>'STATE- GOA'!J388</f>
        <v>53.069999999999993</v>
      </c>
      <c r="K388" s="602">
        <f>'STATE- GOA'!K388</f>
        <v>7412</v>
      </c>
      <c r="L388" s="594">
        <f>'STATE- GOA'!L388</f>
        <v>53.069999999999993</v>
      </c>
      <c r="M388" s="631">
        <f>'STATE- GOA'!O388</f>
        <v>0</v>
      </c>
      <c r="N388" s="602">
        <f>'STATE- GOA'!P388</f>
        <v>99</v>
      </c>
      <c r="O388" s="594">
        <f>'STATE- GOA'!Q388</f>
        <v>97.198689999999999</v>
      </c>
      <c r="P388" s="602">
        <f>'STATE- GOA'!R388</f>
        <v>7511</v>
      </c>
      <c r="Q388" s="594">
        <f>'STATE- GOA'!S388</f>
        <v>150.26869000000002</v>
      </c>
      <c r="R388" s="602">
        <f>'STATE- GOA'!T388</f>
        <v>7402</v>
      </c>
      <c r="S388" s="594">
        <f>'STATE- GOA'!U388</f>
        <v>37.01</v>
      </c>
      <c r="T388" s="602">
        <f>'STATE- GOA'!X388</f>
        <v>0</v>
      </c>
      <c r="U388" s="602">
        <f>'STATE- GOA'!Y388</f>
        <v>22</v>
      </c>
      <c r="V388" s="594">
        <f>'STATE- GOA'!Z388</f>
        <v>18.066200000000002</v>
      </c>
      <c r="W388" s="602">
        <f>'STATE- GOA'!AA388</f>
        <v>7424</v>
      </c>
      <c r="X388" s="594">
        <f>'STATE- GOA'!AB388</f>
        <v>55.0762</v>
      </c>
      <c r="Y388" s="599"/>
      <c r="Z388" s="619">
        <f>SUM('North District :South Disrict'!AB388)</f>
        <v>55.0762</v>
      </c>
      <c r="AA388" s="619">
        <f t="shared" si="19"/>
        <v>0</v>
      </c>
    </row>
    <row r="389" spans="1:27" ht="18">
      <c r="A389" s="597" t="s">
        <v>135</v>
      </c>
      <c r="B389" s="595" t="s">
        <v>136</v>
      </c>
      <c r="C389" s="602">
        <f>'STATE- GOA'!C389</f>
        <v>0</v>
      </c>
      <c r="D389" s="594">
        <f>'STATE- GOA'!D389</f>
        <v>0</v>
      </c>
      <c r="E389" s="602">
        <f>'STATE- GOA'!E389</f>
        <v>0</v>
      </c>
      <c r="F389" s="594">
        <f>'STATE- GOA'!F389</f>
        <v>0</v>
      </c>
      <c r="G389" s="603">
        <f>'STATE- GOA'!G389</f>
        <v>0</v>
      </c>
      <c r="H389" s="603">
        <f>'STATE- GOA'!H389</f>
        <v>0</v>
      </c>
      <c r="I389" s="602">
        <f>'STATE- GOA'!I389</f>
        <v>0</v>
      </c>
      <c r="J389" s="594">
        <f>'STATE- GOA'!J389</f>
        <v>0</v>
      </c>
      <c r="K389" s="602">
        <f>'STATE- GOA'!K389</f>
        <v>0</v>
      </c>
      <c r="L389" s="594">
        <f>'STATE- GOA'!L389</f>
        <v>0</v>
      </c>
      <c r="M389" s="631">
        <f>'STATE- GOA'!O389</f>
        <v>0</v>
      </c>
      <c r="N389" s="602">
        <f>'STATE- GOA'!P389</f>
        <v>0</v>
      </c>
      <c r="O389" s="594">
        <f>'STATE- GOA'!Q389</f>
        <v>0</v>
      </c>
      <c r="P389" s="602">
        <f>'STATE- GOA'!R389</f>
        <v>0</v>
      </c>
      <c r="Q389" s="594">
        <f>'STATE- GOA'!S389</f>
        <v>0</v>
      </c>
      <c r="R389" s="602">
        <f>'STATE- GOA'!T389</f>
        <v>0</v>
      </c>
      <c r="S389" s="594">
        <f>'STATE- GOA'!U389</f>
        <v>0</v>
      </c>
      <c r="T389" s="602">
        <f>'STATE- GOA'!X389</f>
        <v>0</v>
      </c>
      <c r="U389" s="602">
        <f>'STATE- GOA'!Y389</f>
        <v>0</v>
      </c>
      <c r="V389" s="594">
        <f>'STATE- GOA'!Z389</f>
        <v>0</v>
      </c>
      <c r="W389" s="602">
        <f>'STATE- GOA'!AA389</f>
        <v>0</v>
      </c>
      <c r="X389" s="594">
        <f>'STATE- GOA'!AB389</f>
        <v>0</v>
      </c>
      <c r="Y389" s="595"/>
      <c r="Z389" s="619">
        <f>SUM('North District :South Disrict'!AB389)</f>
        <v>0</v>
      </c>
      <c r="AA389" s="619">
        <f t="shared" si="19"/>
        <v>0</v>
      </c>
    </row>
    <row r="390" spans="1:27">
      <c r="A390" s="600">
        <v>24</v>
      </c>
      <c r="B390" s="595" t="s">
        <v>137</v>
      </c>
      <c r="C390" s="602">
        <f>'STATE- GOA'!C390</f>
        <v>0</v>
      </c>
      <c r="D390" s="594">
        <f>'STATE- GOA'!D390</f>
        <v>0</v>
      </c>
      <c r="E390" s="602">
        <f>'STATE- GOA'!E390</f>
        <v>0</v>
      </c>
      <c r="F390" s="594">
        <f>'STATE- GOA'!F390</f>
        <v>0</v>
      </c>
      <c r="G390" s="603">
        <f>'STATE- GOA'!G390</f>
        <v>0</v>
      </c>
      <c r="H390" s="603">
        <f>'STATE- GOA'!H390</f>
        <v>0</v>
      </c>
      <c r="I390" s="602">
        <f>'STATE- GOA'!I390</f>
        <v>0</v>
      </c>
      <c r="J390" s="594">
        <f>'STATE- GOA'!J390</f>
        <v>0</v>
      </c>
      <c r="K390" s="602">
        <f>'STATE- GOA'!K390</f>
        <v>0</v>
      </c>
      <c r="L390" s="594">
        <f>'STATE- GOA'!L390</f>
        <v>0</v>
      </c>
      <c r="M390" s="631">
        <f>'STATE- GOA'!O390</f>
        <v>0</v>
      </c>
      <c r="N390" s="602">
        <f>'STATE- GOA'!P390</f>
        <v>0</v>
      </c>
      <c r="O390" s="594">
        <f>'STATE- GOA'!Q390</f>
        <v>0</v>
      </c>
      <c r="P390" s="602">
        <f>'STATE- GOA'!R390</f>
        <v>0</v>
      </c>
      <c r="Q390" s="594">
        <f>'STATE- GOA'!S390</f>
        <v>0</v>
      </c>
      <c r="R390" s="602">
        <f>'STATE- GOA'!T390</f>
        <v>0</v>
      </c>
      <c r="S390" s="594">
        <f>'STATE- GOA'!U390</f>
        <v>0</v>
      </c>
      <c r="T390" s="602">
        <f>'STATE- GOA'!X390</f>
        <v>0</v>
      </c>
      <c r="U390" s="602">
        <f>'STATE- GOA'!Y390</f>
        <v>0</v>
      </c>
      <c r="V390" s="594">
        <f>'STATE- GOA'!Z390</f>
        <v>0</v>
      </c>
      <c r="W390" s="602">
        <f>'STATE- GOA'!AA390</f>
        <v>0</v>
      </c>
      <c r="X390" s="594">
        <f>'STATE- GOA'!AB390</f>
        <v>0</v>
      </c>
      <c r="Y390" s="595"/>
      <c r="Z390" s="619">
        <f>SUM('North District :South Disrict'!AB390)</f>
        <v>0</v>
      </c>
      <c r="AA390" s="619">
        <f t="shared" si="19"/>
        <v>0</v>
      </c>
    </row>
    <row r="391" spans="1:27">
      <c r="A391" s="594">
        <v>24.01</v>
      </c>
      <c r="B391" s="601" t="s">
        <v>138</v>
      </c>
      <c r="C391" s="602">
        <f>'STATE- GOA'!C391</f>
        <v>0</v>
      </c>
      <c r="D391" s="594">
        <f>'STATE- GOA'!D391</f>
        <v>0</v>
      </c>
      <c r="E391" s="602">
        <f>'STATE- GOA'!E391</f>
        <v>0</v>
      </c>
      <c r="F391" s="594">
        <f>'STATE- GOA'!F391</f>
        <v>0</v>
      </c>
      <c r="G391" s="603">
        <f>'STATE- GOA'!G391</f>
        <v>0</v>
      </c>
      <c r="H391" s="603">
        <f>'STATE- GOA'!H391</f>
        <v>0</v>
      </c>
      <c r="I391" s="602">
        <f>'STATE- GOA'!I391</f>
        <v>0</v>
      </c>
      <c r="J391" s="594">
        <f>'STATE- GOA'!J391</f>
        <v>0</v>
      </c>
      <c r="K391" s="602">
        <f>'STATE- GOA'!K391</f>
        <v>0</v>
      </c>
      <c r="L391" s="594">
        <f>'STATE- GOA'!L391</f>
        <v>0</v>
      </c>
      <c r="M391" s="631">
        <f>'STATE- GOA'!O391</f>
        <v>0</v>
      </c>
      <c r="N391" s="602">
        <f>'STATE- GOA'!P391</f>
        <v>0</v>
      </c>
      <c r="O391" s="594">
        <f>'STATE- GOA'!Q391</f>
        <v>0</v>
      </c>
      <c r="P391" s="602">
        <f>'STATE- GOA'!R391</f>
        <v>0</v>
      </c>
      <c r="Q391" s="594">
        <f>'STATE- GOA'!S391</f>
        <v>0</v>
      </c>
      <c r="R391" s="602">
        <f>'STATE- GOA'!T391</f>
        <v>0</v>
      </c>
      <c r="S391" s="594">
        <f>'STATE- GOA'!U391</f>
        <v>0</v>
      </c>
      <c r="T391" s="602">
        <f>'STATE- GOA'!X391</f>
        <v>0</v>
      </c>
      <c r="U391" s="602">
        <f>'STATE- GOA'!Y391</f>
        <v>0</v>
      </c>
      <c r="V391" s="594">
        <f>'STATE- GOA'!Z391</f>
        <v>0</v>
      </c>
      <c r="W391" s="602">
        <f>'STATE- GOA'!AA391</f>
        <v>0</v>
      </c>
      <c r="X391" s="594">
        <f>'STATE- GOA'!AB391</f>
        <v>0</v>
      </c>
      <c r="Y391" s="601"/>
      <c r="Z391" s="619">
        <f>SUM('North District :South Disrict'!AB391)</f>
        <v>0</v>
      </c>
      <c r="AA391" s="619">
        <f t="shared" si="19"/>
        <v>0</v>
      </c>
    </row>
    <row r="392" spans="1:27">
      <c r="A392" s="594"/>
      <c r="B392" s="601" t="s">
        <v>139</v>
      </c>
      <c r="C392" s="602">
        <f>'STATE- GOA'!C392</f>
        <v>0</v>
      </c>
      <c r="D392" s="594">
        <f>'STATE- GOA'!D392</f>
        <v>54</v>
      </c>
      <c r="E392" s="602">
        <f>'STATE- GOA'!E392</f>
        <v>0</v>
      </c>
      <c r="F392" s="594">
        <f>'STATE- GOA'!F392</f>
        <v>54</v>
      </c>
      <c r="G392" s="603">
        <f>'STATE- GOA'!G392</f>
        <v>0</v>
      </c>
      <c r="H392" s="603">
        <f>'STATE- GOA'!H392</f>
        <v>1</v>
      </c>
      <c r="I392" s="602">
        <f>'STATE- GOA'!I392</f>
        <v>0</v>
      </c>
      <c r="J392" s="594">
        <f>'STATE- GOA'!J392</f>
        <v>0</v>
      </c>
      <c r="K392" s="602">
        <f>'STATE- GOA'!K392</f>
        <v>0</v>
      </c>
      <c r="L392" s="594">
        <f>'STATE- GOA'!L392</f>
        <v>0</v>
      </c>
      <c r="M392" s="631">
        <f>'STATE- GOA'!O392</f>
        <v>0</v>
      </c>
      <c r="N392" s="602">
        <f>'STATE- GOA'!P392</f>
        <v>0</v>
      </c>
      <c r="O392" s="594">
        <f>'STATE- GOA'!Q392</f>
        <v>60</v>
      </c>
      <c r="P392" s="602">
        <f>'STATE- GOA'!R392</f>
        <v>0</v>
      </c>
      <c r="Q392" s="594">
        <f>'STATE- GOA'!S392</f>
        <v>60</v>
      </c>
      <c r="R392" s="602">
        <f>'STATE- GOA'!T392</f>
        <v>0</v>
      </c>
      <c r="S392" s="594">
        <f>'STATE- GOA'!U392</f>
        <v>0</v>
      </c>
      <c r="T392" s="602">
        <f>'STATE- GOA'!X392</f>
        <v>0</v>
      </c>
      <c r="U392" s="602">
        <f>'STATE- GOA'!Y392</f>
        <v>0</v>
      </c>
      <c r="V392" s="594">
        <f>'STATE- GOA'!Z392</f>
        <v>45</v>
      </c>
      <c r="W392" s="602">
        <f>'STATE- GOA'!AA392</f>
        <v>0</v>
      </c>
      <c r="X392" s="594">
        <f>'STATE- GOA'!AB392</f>
        <v>45</v>
      </c>
      <c r="Y392" s="601"/>
      <c r="Z392" s="619">
        <f>SUM('North District :South Disrict'!AB392)</f>
        <v>45</v>
      </c>
      <c r="AA392" s="619">
        <f t="shared" si="19"/>
        <v>0</v>
      </c>
    </row>
    <row r="393" spans="1:27" ht="18">
      <c r="A393" s="594"/>
      <c r="B393" s="605" t="s">
        <v>140</v>
      </c>
      <c r="C393" s="602">
        <f>'STATE- GOA'!C393</f>
        <v>0</v>
      </c>
      <c r="D393" s="594">
        <f>'STATE- GOA'!D393</f>
        <v>0</v>
      </c>
      <c r="E393" s="602">
        <f>'STATE- GOA'!E393</f>
        <v>0</v>
      </c>
      <c r="F393" s="594">
        <f>'STATE- GOA'!F393</f>
        <v>0</v>
      </c>
      <c r="G393" s="603">
        <f>'STATE- GOA'!G393</f>
        <v>0</v>
      </c>
      <c r="H393" s="603">
        <f>'STATE- GOA'!H393</f>
        <v>0</v>
      </c>
      <c r="I393" s="602">
        <f>'STATE- GOA'!I393</f>
        <v>0</v>
      </c>
      <c r="J393" s="594">
        <f>'STATE- GOA'!J393</f>
        <v>0</v>
      </c>
      <c r="K393" s="602">
        <f>'STATE- GOA'!K393</f>
        <v>0</v>
      </c>
      <c r="L393" s="594">
        <f>'STATE- GOA'!L393</f>
        <v>0</v>
      </c>
      <c r="M393" s="631">
        <f>'STATE- GOA'!O393</f>
        <v>0</v>
      </c>
      <c r="N393" s="602">
        <f>'STATE- GOA'!P393</f>
        <v>0</v>
      </c>
      <c r="O393" s="594">
        <f>'STATE- GOA'!Q393</f>
        <v>0</v>
      </c>
      <c r="P393" s="602">
        <f>'STATE- GOA'!R393</f>
        <v>0</v>
      </c>
      <c r="Q393" s="594">
        <f>'STATE- GOA'!S393</f>
        <v>0</v>
      </c>
      <c r="R393" s="602">
        <f>'STATE- GOA'!T393</f>
        <v>0</v>
      </c>
      <c r="S393" s="594">
        <f>'STATE- GOA'!U393</f>
        <v>0</v>
      </c>
      <c r="T393" s="602">
        <f>'STATE- GOA'!X393</f>
        <v>0</v>
      </c>
      <c r="U393" s="602">
        <f>'STATE- GOA'!Y393</f>
        <v>0</v>
      </c>
      <c r="V393" s="594">
        <f>'STATE- GOA'!Z393</f>
        <v>0</v>
      </c>
      <c r="W393" s="602">
        <f>'STATE- GOA'!AA393</f>
        <v>0</v>
      </c>
      <c r="X393" s="594">
        <f>'STATE- GOA'!AB393</f>
        <v>0</v>
      </c>
      <c r="Y393" s="605"/>
      <c r="Z393" s="619">
        <f>SUM('North District :South Disrict'!AB393)</f>
        <v>0</v>
      </c>
      <c r="AA393" s="619">
        <f t="shared" si="19"/>
        <v>0</v>
      </c>
    </row>
    <row r="394" spans="1:27">
      <c r="A394" s="594"/>
      <c r="B394" s="601" t="s">
        <v>141</v>
      </c>
      <c r="C394" s="602">
        <f>'STATE- GOA'!C394</f>
        <v>0</v>
      </c>
      <c r="D394" s="594">
        <f>'STATE- GOA'!D394</f>
        <v>0</v>
      </c>
      <c r="E394" s="602">
        <f>'STATE- GOA'!E394</f>
        <v>0</v>
      </c>
      <c r="F394" s="594">
        <f>'STATE- GOA'!F394</f>
        <v>0</v>
      </c>
      <c r="G394" s="603">
        <f>'STATE- GOA'!G394</f>
        <v>0</v>
      </c>
      <c r="H394" s="603">
        <f>'STATE- GOA'!H394</f>
        <v>0</v>
      </c>
      <c r="I394" s="602">
        <f>'STATE- GOA'!I394</f>
        <v>0</v>
      </c>
      <c r="J394" s="594">
        <f>'STATE- GOA'!J394</f>
        <v>0</v>
      </c>
      <c r="K394" s="602">
        <f>'STATE- GOA'!K394</f>
        <v>0</v>
      </c>
      <c r="L394" s="594">
        <f>'STATE- GOA'!L394</f>
        <v>0</v>
      </c>
      <c r="M394" s="631">
        <f>'STATE- GOA'!O394</f>
        <v>0</v>
      </c>
      <c r="N394" s="602">
        <f>'STATE- GOA'!P394</f>
        <v>0</v>
      </c>
      <c r="O394" s="594">
        <f>'STATE- GOA'!Q394</f>
        <v>0</v>
      </c>
      <c r="P394" s="602">
        <f>'STATE- GOA'!R394</f>
        <v>0</v>
      </c>
      <c r="Q394" s="594">
        <f>'STATE- GOA'!S394</f>
        <v>0</v>
      </c>
      <c r="R394" s="602">
        <f>'STATE- GOA'!T394</f>
        <v>0</v>
      </c>
      <c r="S394" s="594">
        <f>'STATE- GOA'!U394</f>
        <v>0</v>
      </c>
      <c r="T394" s="602">
        <f>'STATE- GOA'!X394</f>
        <v>0</v>
      </c>
      <c r="U394" s="602">
        <f>'STATE- GOA'!Y394</f>
        <v>0</v>
      </c>
      <c r="V394" s="594">
        <f>'STATE- GOA'!Z394</f>
        <v>0</v>
      </c>
      <c r="W394" s="602">
        <f>'STATE- GOA'!AA394</f>
        <v>0</v>
      </c>
      <c r="X394" s="594">
        <f>'STATE- GOA'!AB394</f>
        <v>0</v>
      </c>
      <c r="Y394" s="601"/>
      <c r="Z394" s="619">
        <f>SUM('North District :South Disrict'!AB394)</f>
        <v>0</v>
      </c>
      <c r="AA394" s="619">
        <f t="shared" si="19"/>
        <v>0</v>
      </c>
    </row>
    <row r="395" spans="1:27">
      <c r="A395" s="594"/>
      <c r="B395" s="599" t="s">
        <v>36</v>
      </c>
      <c r="C395" s="602">
        <f>'STATE- GOA'!C395</f>
        <v>0</v>
      </c>
      <c r="D395" s="594">
        <f>'STATE- GOA'!D395</f>
        <v>54</v>
      </c>
      <c r="E395" s="602">
        <f>'STATE- GOA'!E395</f>
        <v>0</v>
      </c>
      <c r="F395" s="594">
        <f>'STATE- GOA'!F395</f>
        <v>54</v>
      </c>
      <c r="G395" s="603">
        <f>'STATE- GOA'!G395</f>
        <v>0</v>
      </c>
      <c r="H395" s="603">
        <f>'STATE- GOA'!H395</f>
        <v>1</v>
      </c>
      <c r="I395" s="602">
        <f>'STATE- GOA'!I395</f>
        <v>0</v>
      </c>
      <c r="J395" s="594">
        <f>'STATE- GOA'!J395</f>
        <v>0</v>
      </c>
      <c r="K395" s="602">
        <f>'STATE- GOA'!K395</f>
        <v>0</v>
      </c>
      <c r="L395" s="594">
        <f>'STATE- GOA'!L395</f>
        <v>0</v>
      </c>
      <c r="M395" s="631">
        <f>'STATE- GOA'!O395</f>
        <v>0</v>
      </c>
      <c r="N395" s="602">
        <f>'STATE- GOA'!P395</f>
        <v>0</v>
      </c>
      <c r="O395" s="594">
        <f>'STATE- GOA'!Q395</f>
        <v>60</v>
      </c>
      <c r="P395" s="602">
        <f>'STATE- GOA'!R395</f>
        <v>0</v>
      </c>
      <c r="Q395" s="594">
        <f>'STATE- GOA'!S395</f>
        <v>60</v>
      </c>
      <c r="R395" s="602">
        <f>'STATE- GOA'!T395</f>
        <v>0</v>
      </c>
      <c r="S395" s="594">
        <f>'STATE- GOA'!U395</f>
        <v>0</v>
      </c>
      <c r="T395" s="602">
        <f>'STATE- GOA'!X395</f>
        <v>0</v>
      </c>
      <c r="U395" s="602">
        <f>'STATE- GOA'!Y395</f>
        <v>0</v>
      </c>
      <c r="V395" s="594">
        <f>'STATE- GOA'!Z395</f>
        <v>45</v>
      </c>
      <c r="W395" s="602">
        <f>'STATE- GOA'!AA395</f>
        <v>0</v>
      </c>
      <c r="X395" s="594">
        <f>'STATE- GOA'!AB395</f>
        <v>45</v>
      </c>
      <c r="Y395" s="599"/>
      <c r="Z395" s="619">
        <f>SUM('North District :South Disrict'!AB395)</f>
        <v>45</v>
      </c>
      <c r="AA395" s="619">
        <f t="shared" si="19"/>
        <v>0</v>
      </c>
    </row>
    <row r="396" spans="1:27" ht="36">
      <c r="A396" s="594">
        <v>24.02</v>
      </c>
      <c r="B396" s="601" t="s">
        <v>142</v>
      </c>
      <c r="C396" s="602">
        <f>'STATE- GOA'!C396</f>
        <v>0</v>
      </c>
      <c r="D396" s="594">
        <f>'STATE- GOA'!D396</f>
        <v>0</v>
      </c>
      <c r="E396" s="602">
        <f>'STATE- GOA'!E396</f>
        <v>0</v>
      </c>
      <c r="F396" s="594">
        <f>'STATE- GOA'!F396</f>
        <v>0</v>
      </c>
      <c r="G396" s="603">
        <f>'STATE- GOA'!G396</f>
        <v>0</v>
      </c>
      <c r="H396" s="603">
        <f>'STATE- GOA'!H396</f>
        <v>0</v>
      </c>
      <c r="I396" s="602">
        <f>'STATE- GOA'!I396</f>
        <v>0</v>
      </c>
      <c r="J396" s="594">
        <f>'STATE- GOA'!J396</f>
        <v>0</v>
      </c>
      <c r="K396" s="602">
        <f>'STATE- GOA'!K396</f>
        <v>0</v>
      </c>
      <c r="L396" s="594">
        <f>'STATE- GOA'!L396</f>
        <v>0</v>
      </c>
      <c r="M396" s="631">
        <f>'STATE- GOA'!O396</f>
        <v>0</v>
      </c>
      <c r="N396" s="602">
        <f>'STATE- GOA'!P396</f>
        <v>0</v>
      </c>
      <c r="O396" s="594">
        <f>'STATE- GOA'!Q396</f>
        <v>0</v>
      </c>
      <c r="P396" s="602">
        <f>'STATE- GOA'!R396</f>
        <v>0</v>
      </c>
      <c r="Q396" s="594">
        <f>'STATE- GOA'!S396</f>
        <v>0</v>
      </c>
      <c r="R396" s="602">
        <f>'STATE- GOA'!T396</f>
        <v>0</v>
      </c>
      <c r="S396" s="594">
        <f>'STATE- GOA'!U396</f>
        <v>0</v>
      </c>
      <c r="T396" s="602">
        <f>'STATE- GOA'!X396</f>
        <v>0</v>
      </c>
      <c r="U396" s="602">
        <f>'STATE- GOA'!Y396</f>
        <v>0</v>
      </c>
      <c r="V396" s="594">
        <f>'STATE- GOA'!Z396</f>
        <v>0</v>
      </c>
      <c r="W396" s="602">
        <f>'STATE- GOA'!AA396</f>
        <v>0</v>
      </c>
      <c r="X396" s="594">
        <f>'STATE- GOA'!AB396</f>
        <v>0</v>
      </c>
      <c r="Y396" s="601"/>
      <c r="Z396" s="619">
        <f>SUM('North District :South Disrict'!AB396)</f>
        <v>0</v>
      </c>
      <c r="AA396" s="619">
        <f t="shared" si="19"/>
        <v>0</v>
      </c>
    </row>
    <row r="397" spans="1:27" ht="18">
      <c r="A397" s="594"/>
      <c r="B397" s="601" t="s">
        <v>41</v>
      </c>
      <c r="C397" s="602">
        <f>'STATE- GOA'!C397</f>
        <v>0</v>
      </c>
      <c r="D397" s="594">
        <f>'STATE- GOA'!D397</f>
        <v>15.55</v>
      </c>
      <c r="E397" s="602">
        <f>'STATE- GOA'!E397</f>
        <v>0</v>
      </c>
      <c r="F397" s="913">
        <f>'STATE- GOA'!F397</f>
        <v>9.76</v>
      </c>
      <c r="G397" s="916">
        <f>'STATE- GOA'!G397</f>
        <v>0</v>
      </c>
      <c r="H397" s="916">
        <f>'STATE- GOA'!H397</f>
        <v>0.62765273311897107</v>
      </c>
      <c r="I397" s="919">
        <f>'STATE- GOA'!I397</f>
        <v>0</v>
      </c>
      <c r="J397" s="913">
        <f>'STATE- GOA'!J397</f>
        <v>28.36</v>
      </c>
      <c r="K397" s="602">
        <f>'STATE- GOA'!K397</f>
        <v>0</v>
      </c>
      <c r="L397" s="594">
        <f>'STATE- GOA'!L397</f>
        <v>0</v>
      </c>
      <c r="M397" s="631">
        <f>'STATE- GOA'!O397</f>
        <v>0</v>
      </c>
      <c r="N397" s="602">
        <f>'STATE- GOA'!P397</f>
        <v>10251</v>
      </c>
      <c r="O397" s="594">
        <f>'STATE- GOA'!Q397</f>
        <v>45.153999999999996</v>
      </c>
      <c r="P397" s="602">
        <f>'STATE- GOA'!R397</f>
        <v>10251</v>
      </c>
      <c r="Q397" s="594">
        <f>'STATE- GOA'!S397</f>
        <v>45.153999999999996</v>
      </c>
      <c r="R397" s="602">
        <f>'STATE- GOA'!T397</f>
        <v>0</v>
      </c>
      <c r="S397" s="594">
        <f>'STATE- GOA'!U397</f>
        <v>0</v>
      </c>
      <c r="T397" s="602">
        <f>'STATE- GOA'!X397</f>
        <v>0</v>
      </c>
      <c r="U397" s="602">
        <f>'STATE- GOA'!Y397</f>
        <v>10251</v>
      </c>
      <c r="V397" s="594">
        <f>'STATE- GOA'!Z397</f>
        <v>45.153999999999996</v>
      </c>
      <c r="W397" s="602">
        <f>'STATE- GOA'!AA397</f>
        <v>10251</v>
      </c>
      <c r="X397" s="594">
        <f>'STATE- GOA'!AB397</f>
        <v>45.153999999999996</v>
      </c>
      <c r="Y397" s="601" t="s">
        <v>604</v>
      </c>
      <c r="Z397" s="619">
        <f>SUM('North District :South Disrict'!AB397)</f>
        <v>45.153999999999996</v>
      </c>
      <c r="AA397" s="619">
        <f t="shared" si="19"/>
        <v>0</v>
      </c>
    </row>
    <row r="398" spans="1:27" ht="18">
      <c r="A398" s="594"/>
      <c r="B398" s="601" t="s">
        <v>42</v>
      </c>
      <c r="C398" s="602">
        <f>'STATE- GOA'!C398</f>
        <v>0</v>
      </c>
      <c r="D398" s="594">
        <f>'STATE- GOA'!D398</f>
        <v>4.87</v>
      </c>
      <c r="E398" s="602">
        <f>'STATE- GOA'!E398</f>
        <v>0</v>
      </c>
      <c r="F398" s="914"/>
      <c r="G398" s="917"/>
      <c r="H398" s="917"/>
      <c r="I398" s="920"/>
      <c r="J398" s="914"/>
      <c r="K398" s="602">
        <f>'STATE- GOA'!K398</f>
        <v>0</v>
      </c>
      <c r="L398" s="594">
        <f>'STATE- GOA'!L398</f>
        <v>0</v>
      </c>
      <c r="M398" s="631">
        <f>'STATE- GOA'!O398</f>
        <v>0</v>
      </c>
      <c r="N398" s="602">
        <f>'STATE- GOA'!P398</f>
        <v>6276</v>
      </c>
      <c r="O398" s="594">
        <f>'STATE- GOA'!Q398</f>
        <v>6.28</v>
      </c>
      <c r="P398" s="602">
        <f>'STATE- GOA'!R398</f>
        <v>6276</v>
      </c>
      <c r="Q398" s="594">
        <f>'STATE- GOA'!S398</f>
        <v>6.28</v>
      </c>
      <c r="R398" s="602">
        <f>'STATE- GOA'!T398</f>
        <v>0</v>
      </c>
      <c r="S398" s="594">
        <f>'STATE- GOA'!U398</f>
        <v>0</v>
      </c>
      <c r="T398" s="602">
        <f>'STATE- GOA'!X398</f>
        <v>0</v>
      </c>
      <c r="U398" s="602">
        <f>'STATE- GOA'!Y398</f>
        <v>6276</v>
      </c>
      <c r="V398" s="594">
        <f>'STATE- GOA'!Z398</f>
        <v>6.28</v>
      </c>
      <c r="W398" s="602">
        <f>'STATE- GOA'!AA398</f>
        <v>6276</v>
      </c>
      <c r="X398" s="594">
        <f>'STATE- GOA'!AB398</f>
        <v>6.28</v>
      </c>
      <c r="Y398" s="601" t="s">
        <v>604</v>
      </c>
      <c r="Z398" s="619">
        <f>SUM('North District :South Disrict'!AB398)</f>
        <v>6.28</v>
      </c>
      <c r="AA398" s="619">
        <f t="shared" si="19"/>
        <v>0</v>
      </c>
    </row>
    <row r="399" spans="1:27" ht="18">
      <c r="A399" s="594"/>
      <c r="B399" s="601" t="s">
        <v>66</v>
      </c>
      <c r="C399" s="602">
        <f>'STATE- GOA'!C399</f>
        <v>0</v>
      </c>
      <c r="D399" s="594">
        <f>'STATE- GOA'!D399</f>
        <v>8.6000000000000014</v>
      </c>
      <c r="E399" s="602">
        <f>'STATE- GOA'!E399</f>
        <v>0</v>
      </c>
      <c r="F399" s="915"/>
      <c r="G399" s="918"/>
      <c r="H399" s="918"/>
      <c r="I399" s="921"/>
      <c r="J399" s="915"/>
      <c r="K399" s="602">
        <f>'STATE- GOA'!K399</f>
        <v>0</v>
      </c>
      <c r="L399" s="594">
        <f>'STATE- GOA'!L399</f>
        <v>0</v>
      </c>
      <c r="M399" s="631">
        <f>'STATE- GOA'!O399</f>
        <v>0</v>
      </c>
      <c r="N399" s="602">
        <f>'STATE- GOA'!P399</f>
        <v>3164</v>
      </c>
      <c r="O399" s="594">
        <f>'STATE- GOA'!Q399</f>
        <v>13.190000000000001</v>
      </c>
      <c r="P399" s="602">
        <f>'STATE- GOA'!R399</f>
        <v>3164</v>
      </c>
      <c r="Q399" s="594">
        <f>'STATE- GOA'!S399</f>
        <v>13.190000000000001</v>
      </c>
      <c r="R399" s="602">
        <f>'STATE- GOA'!T399</f>
        <v>0</v>
      </c>
      <c r="S399" s="594">
        <f>'STATE- GOA'!U399</f>
        <v>0</v>
      </c>
      <c r="T399" s="602">
        <f>'STATE- GOA'!X399</f>
        <v>0</v>
      </c>
      <c r="U399" s="602">
        <f>'STATE- GOA'!Y399</f>
        <v>3164</v>
      </c>
      <c r="V399" s="594">
        <f>'STATE- GOA'!Z399</f>
        <v>13.190000000000001</v>
      </c>
      <c r="W399" s="602">
        <f>'STATE- GOA'!AA399</f>
        <v>3164</v>
      </c>
      <c r="X399" s="594">
        <f>'STATE- GOA'!AB399</f>
        <v>13.190000000000001</v>
      </c>
      <c r="Y399" s="601" t="s">
        <v>604</v>
      </c>
      <c r="Z399" s="619">
        <f>SUM('North District :South Disrict'!AB399)</f>
        <v>13.190000000000001</v>
      </c>
      <c r="AA399" s="619">
        <f t="shared" si="19"/>
        <v>0</v>
      </c>
    </row>
    <row r="400" spans="1:27" ht="18">
      <c r="A400" s="594">
        <v>24.03</v>
      </c>
      <c r="B400" s="601" t="s">
        <v>143</v>
      </c>
      <c r="C400" s="602">
        <f>'STATE- GOA'!C400</f>
        <v>0</v>
      </c>
      <c r="D400" s="594">
        <f>'STATE- GOA'!D400</f>
        <v>12</v>
      </c>
      <c r="E400" s="602">
        <f>'STATE- GOA'!E400</f>
        <v>0</v>
      </c>
      <c r="F400" s="594">
        <f>'STATE- GOA'!F400</f>
        <v>5.34</v>
      </c>
      <c r="G400" s="603">
        <f>'STATE- GOA'!G400</f>
        <v>0</v>
      </c>
      <c r="H400" s="603">
        <f>'STATE- GOA'!H400</f>
        <v>0.44500000000000001</v>
      </c>
      <c r="I400" s="602">
        <f>'STATE- GOA'!I400</f>
        <v>0</v>
      </c>
      <c r="J400" s="594">
        <f>'STATE- GOA'!J400</f>
        <v>6.66</v>
      </c>
      <c r="K400" s="602">
        <f>'STATE- GOA'!K400</f>
        <v>0</v>
      </c>
      <c r="L400" s="594">
        <f>'STATE- GOA'!L400</f>
        <v>0</v>
      </c>
      <c r="M400" s="631">
        <f>'STATE- GOA'!O400</f>
        <v>0</v>
      </c>
      <c r="N400" s="602">
        <f>'STATE- GOA'!P400</f>
        <v>0</v>
      </c>
      <c r="O400" s="594">
        <f>'STATE- GOA'!Q400</f>
        <v>15.739999999999998</v>
      </c>
      <c r="P400" s="602">
        <f>'STATE- GOA'!R400</f>
        <v>0</v>
      </c>
      <c r="Q400" s="594">
        <f>'STATE- GOA'!S400</f>
        <v>15.739999999999998</v>
      </c>
      <c r="R400" s="602">
        <f>'STATE- GOA'!T400</f>
        <v>0</v>
      </c>
      <c r="S400" s="594">
        <f>'STATE- GOA'!U400</f>
        <v>0</v>
      </c>
      <c r="T400" s="602">
        <f>'STATE- GOA'!X400</f>
        <v>0</v>
      </c>
      <c r="U400" s="602">
        <f>'STATE- GOA'!Y400</f>
        <v>0</v>
      </c>
      <c r="V400" s="594">
        <f>'STATE- GOA'!Z400</f>
        <v>10</v>
      </c>
      <c r="W400" s="602">
        <f>'STATE- GOA'!AA400</f>
        <v>0</v>
      </c>
      <c r="X400" s="594">
        <f>'STATE- GOA'!AB400</f>
        <v>10</v>
      </c>
      <c r="Y400" s="605" t="s">
        <v>409</v>
      </c>
      <c r="Z400" s="619">
        <f>SUM('North District :South Disrict'!AB400)</f>
        <v>10</v>
      </c>
      <c r="AA400" s="619">
        <f t="shared" si="19"/>
        <v>0</v>
      </c>
    </row>
    <row r="401" spans="1:27">
      <c r="A401" s="594"/>
      <c r="B401" s="599" t="s">
        <v>36</v>
      </c>
      <c r="C401" s="602">
        <f>'STATE- GOA'!C401</f>
        <v>0</v>
      </c>
      <c r="D401" s="594">
        <f>'STATE- GOA'!D401</f>
        <v>41.02</v>
      </c>
      <c r="E401" s="602">
        <f>'STATE- GOA'!E401</f>
        <v>0</v>
      </c>
      <c r="F401" s="594">
        <f>'STATE- GOA'!F401</f>
        <v>15.1</v>
      </c>
      <c r="G401" s="603">
        <f>'STATE- GOA'!G401</f>
        <v>0</v>
      </c>
      <c r="H401" s="603">
        <f>'STATE- GOA'!H401</f>
        <v>0.36811311555338855</v>
      </c>
      <c r="I401" s="602">
        <f>'STATE- GOA'!I401</f>
        <v>0</v>
      </c>
      <c r="J401" s="594">
        <f>'STATE- GOA'!J401</f>
        <v>35.019999999999996</v>
      </c>
      <c r="K401" s="602">
        <f>'STATE- GOA'!K401</f>
        <v>0</v>
      </c>
      <c r="L401" s="594">
        <f>'STATE- GOA'!L401</f>
        <v>0</v>
      </c>
      <c r="M401" s="631">
        <f>'STATE- GOA'!O401</f>
        <v>0</v>
      </c>
      <c r="N401" s="602">
        <f>'STATE- GOA'!P401</f>
        <v>19691</v>
      </c>
      <c r="O401" s="594">
        <f>'STATE- GOA'!Q401</f>
        <v>80.36399999999999</v>
      </c>
      <c r="P401" s="602">
        <f>'STATE- GOA'!R401</f>
        <v>19691</v>
      </c>
      <c r="Q401" s="594">
        <f>'STATE- GOA'!S401</f>
        <v>80.36399999999999</v>
      </c>
      <c r="R401" s="602">
        <f>'STATE- GOA'!T401</f>
        <v>0</v>
      </c>
      <c r="S401" s="594">
        <f>'STATE- GOA'!U401</f>
        <v>0</v>
      </c>
      <c r="T401" s="602">
        <f>'STATE- GOA'!X401</f>
        <v>0</v>
      </c>
      <c r="U401" s="602">
        <f>'STATE- GOA'!Y401</f>
        <v>19691</v>
      </c>
      <c r="V401" s="594">
        <f>'STATE- GOA'!Z401</f>
        <v>74.623999999999995</v>
      </c>
      <c r="W401" s="602">
        <f>'STATE- GOA'!AA401</f>
        <v>19691</v>
      </c>
      <c r="X401" s="594">
        <f>'STATE- GOA'!AB401</f>
        <v>74.623999999999995</v>
      </c>
      <c r="Y401" s="599"/>
      <c r="Z401" s="619">
        <f>SUM('North District :South Disrict'!AB401)</f>
        <v>74.624000000000009</v>
      </c>
      <c r="AA401" s="619">
        <f t="shared" si="19"/>
        <v>0</v>
      </c>
    </row>
    <row r="402" spans="1:27" s="620" customFormat="1">
      <c r="A402" s="597"/>
      <c r="B402" s="599" t="s">
        <v>336</v>
      </c>
      <c r="C402" s="596">
        <f>'STATE- GOA'!C402</f>
        <v>184086</v>
      </c>
      <c r="D402" s="597">
        <f>'STATE- GOA'!D402</f>
        <v>2801.4125000000004</v>
      </c>
      <c r="E402" s="596">
        <f>'STATE- GOA'!E402</f>
        <v>170435</v>
      </c>
      <c r="F402" s="597">
        <f>'STATE- GOA'!F402</f>
        <v>2399.2280000000001</v>
      </c>
      <c r="G402" s="632">
        <f>'STATE- GOA'!G402</f>
        <v>0.92584444227154694</v>
      </c>
      <c r="H402" s="632">
        <f>'STATE- GOA'!H402</f>
        <v>0.85643510193518435</v>
      </c>
      <c r="I402" s="596">
        <f>'STATE- GOA'!I402</f>
        <v>13768</v>
      </c>
      <c r="J402" s="597">
        <f>'STATE- GOA'!J402</f>
        <v>411.28450000000015</v>
      </c>
      <c r="K402" s="596">
        <f>'STATE- GOA'!K402</f>
        <v>7412</v>
      </c>
      <c r="L402" s="597">
        <f>'STATE- GOA'!L402</f>
        <v>53.069999999999993</v>
      </c>
      <c r="M402" s="633">
        <f>'STATE- GOA'!O402</f>
        <v>0</v>
      </c>
      <c r="N402" s="596">
        <f>'STATE- GOA'!P402</f>
        <v>203795</v>
      </c>
      <c r="O402" s="597">
        <f>'STATE- GOA'!Q402</f>
        <v>3279.2710499999998</v>
      </c>
      <c r="P402" s="596">
        <f>'STATE- GOA'!R402</f>
        <v>211207</v>
      </c>
      <c r="Q402" s="597">
        <f>'STATE- GOA'!S402</f>
        <v>3332.3410499999995</v>
      </c>
      <c r="R402" s="596">
        <f>'STATE- GOA'!T402</f>
        <v>7402</v>
      </c>
      <c r="S402" s="597">
        <f>'STATE- GOA'!U402</f>
        <v>37.01</v>
      </c>
      <c r="T402" s="596">
        <f>'STATE- GOA'!X402</f>
        <v>0</v>
      </c>
      <c r="U402" s="596">
        <f>'STATE- GOA'!Y402</f>
        <v>193961</v>
      </c>
      <c r="V402" s="597">
        <f>'STATE- GOA'!Z402</f>
        <v>3094.6135599999998</v>
      </c>
      <c r="W402" s="596">
        <f>'STATE- GOA'!AA402</f>
        <v>201363</v>
      </c>
      <c r="X402" s="597">
        <f>'STATE- GOA'!AB402</f>
        <v>3131.6235599999995</v>
      </c>
      <c r="Y402" s="599"/>
      <c r="Z402" s="641">
        <f>SUM('North District :South Disrict'!AB402)</f>
        <v>3131.62356</v>
      </c>
      <c r="AA402" s="641">
        <f t="shared" si="19"/>
        <v>0</v>
      </c>
    </row>
    <row r="403" spans="1:27">
      <c r="A403" s="629">
        <v>25</v>
      </c>
      <c r="B403" s="595" t="s">
        <v>144</v>
      </c>
      <c r="C403" s="602">
        <f>'STATE- GOA'!C403</f>
        <v>0</v>
      </c>
      <c r="D403" s="594">
        <f>'STATE- GOA'!D403</f>
        <v>0</v>
      </c>
      <c r="E403" s="602">
        <f>'STATE- GOA'!E403</f>
        <v>0</v>
      </c>
      <c r="F403" s="594">
        <f>'STATE- GOA'!F403</f>
        <v>0</v>
      </c>
      <c r="G403" s="603">
        <f>'STATE- GOA'!G403</f>
        <v>0</v>
      </c>
      <c r="H403" s="603">
        <f>'STATE- GOA'!H403</f>
        <v>0</v>
      </c>
      <c r="I403" s="602">
        <f>'STATE- GOA'!I403</f>
        <v>0</v>
      </c>
      <c r="J403" s="594">
        <f>'STATE- GOA'!J403</f>
        <v>0</v>
      </c>
      <c r="K403" s="602">
        <f>'STATE- GOA'!K403</f>
        <v>0</v>
      </c>
      <c r="L403" s="594">
        <f>'STATE- GOA'!L403</f>
        <v>0</v>
      </c>
      <c r="M403" s="631">
        <f>'STATE- GOA'!O403</f>
        <v>0</v>
      </c>
      <c r="N403" s="602">
        <f>'STATE- GOA'!P403</f>
        <v>0</v>
      </c>
      <c r="O403" s="594">
        <f>'STATE- GOA'!Q403</f>
        <v>0</v>
      </c>
      <c r="P403" s="602">
        <f>'STATE- GOA'!R403</f>
        <v>0</v>
      </c>
      <c r="Q403" s="594">
        <f>'STATE- GOA'!S403</f>
        <v>0</v>
      </c>
      <c r="R403" s="602">
        <f>'STATE- GOA'!T403</f>
        <v>0</v>
      </c>
      <c r="S403" s="594">
        <f>'STATE- GOA'!U403</f>
        <v>0</v>
      </c>
      <c r="T403" s="602">
        <f>'STATE- GOA'!X403</f>
        <v>0</v>
      </c>
      <c r="U403" s="602">
        <f>'STATE- GOA'!Y403</f>
        <v>0</v>
      </c>
      <c r="V403" s="594">
        <f>'STATE- GOA'!Z403</f>
        <v>0</v>
      </c>
      <c r="W403" s="602">
        <f>'STATE- GOA'!AA403</f>
        <v>0</v>
      </c>
      <c r="X403" s="594">
        <f>'STATE- GOA'!AB403</f>
        <v>0</v>
      </c>
      <c r="Y403" s="595"/>
      <c r="Z403" s="619">
        <f>SUM('North District :South Disrict'!AB403)</f>
        <v>0</v>
      </c>
      <c r="AA403" s="619">
        <f t="shared" si="19"/>
        <v>0</v>
      </c>
    </row>
    <row r="404" spans="1:27" ht="18">
      <c r="A404" s="594">
        <v>25.01</v>
      </c>
      <c r="B404" s="601" t="s">
        <v>145</v>
      </c>
      <c r="C404" s="602">
        <f>'STATE- GOA'!C404</f>
        <v>0</v>
      </c>
      <c r="D404" s="594">
        <f>'STATE- GOA'!D404</f>
        <v>80</v>
      </c>
      <c r="E404" s="602">
        <f>'STATE- GOA'!E404</f>
        <v>0</v>
      </c>
      <c r="F404" s="594">
        <f>'STATE- GOA'!F404</f>
        <v>80</v>
      </c>
      <c r="G404" s="603">
        <f>'STATE- GOA'!G404</f>
        <v>0</v>
      </c>
      <c r="H404" s="603">
        <f>'STATE- GOA'!H404</f>
        <v>1</v>
      </c>
      <c r="I404" s="602">
        <f>'STATE- GOA'!I404</f>
        <v>0</v>
      </c>
      <c r="J404" s="594">
        <f>'STATE- GOA'!J404</f>
        <v>0</v>
      </c>
      <c r="K404" s="602">
        <f>'STATE- GOA'!K404</f>
        <v>0</v>
      </c>
      <c r="L404" s="594">
        <f>'STATE- GOA'!L404</f>
        <v>0</v>
      </c>
      <c r="M404" s="631">
        <f>'STATE- GOA'!O404</f>
        <v>0</v>
      </c>
      <c r="N404" s="602">
        <f>'STATE- GOA'!P404</f>
        <v>0</v>
      </c>
      <c r="O404" s="594">
        <f>'STATE- GOA'!Q404</f>
        <v>80</v>
      </c>
      <c r="P404" s="602">
        <f>'STATE- GOA'!R404</f>
        <v>0</v>
      </c>
      <c r="Q404" s="594">
        <f>'STATE- GOA'!S404</f>
        <v>80</v>
      </c>
      <c r="R404" s="602">
        <f>'STATE- GOA'!T404</f>
        <v>0</v>
      </c>
      <c r="S404" s="594">
        <f>'STATE- GOA'!U404</f>
        <v>0</v>
      </c>
      <c r="T404" s="602">
        <f>'STATE- GOA'!X404</f>
        <v>0</v>
      </c>
      <c r="U404" s="602">
        <f>'STATE- GOA'!Y404</f>
        <v>0</v>
      </c>
      <c r="V404" s="594">
        <f>'STATE- GOA'!Z404</f>
        <v>74</v>
      </c>
      <c r="W404" s="602">
        <f>'STATE- GOA'!AA404</f>
        <v>0</v>
      </c>
      <c r="X404" s="594">
        <f>'STATE- GOA'!AB404</f>
        <v>74</v>
      </c>
      <c r="Y404" s="601" t="s">
        <v>617</v>
      </c>
      <c r="Z404" s="619">
        <f>SUM('North District :South Disrict'!AB404)</f>
        <v>0</v>
      </c>
      <c r="AA404" s="619">
        <f t="shared" si="19"/>
        <v>-74</v>
      </c>
    </row>
    <row r="405" spans="1:27">
      <c r="A405" s="594">
        <v>25.02</v>
      </c>
      <c r="B405" s="601" t="s">
        <v>146</v>
      </c>
      <c r="C405" s="602">
        <f>'STATE- GOA'!C405</f>
        <v>0</v>
      </c>
      <c r="D405" s="594">
        <f>'STATE- GOA'!D405</f>
        <v>22.35</v>
      </c>
      <c r="E405" s="602">
        <f>'STATE- GOA'!E405</f>
        <v>0</v>
      </c>
      <c r="F405" s="594">
        <f>'STATE- GOA'!F405</f>
        <v>8.16</v>
      </c>
      <c r="G405" s="603">
        <f>'STATE- GOA'!G405</f>
        <v>0</v>
      </c>
      <c r="H405" s="603">
        <f>'STATE- GOA'!H405</f>
        <v>0.36510067114093958</v>
      </c>
      <c r="I405" s="602">
        <f>'STATE- GOA'!I405</f>
        <v>0</v>
      </c>
      <c r="J405" s="594">
        <f>'STATE- GOA'!J405</f>
        <v>14.190000000000001</v>
      </c>
      <c r="K405" s="602">
        <f>'STATE- GOA'!K405</f>
        <v>0</v>
      </c>
      <c r="L405" s="594">
        <f>'STATE- GOA'!L405</f>
        <v>0</v>
      </c>
      <c r="M405" s="631">
        <f>'STATE- GOA'!O405</f>
        <v>0</v>
      </c>
      <c r="N405" s="602">
        <f>'STATE- GOA'!P405</f>
        <v>0</v>
      </c>
      <c r="O405" s="594">
        <f>'STATE- GOA'!Q405</f>
        <v>40.47</v>
      </c>
      <c r="P405" s="602">
        <f>'STATE- GOA'!R405</f>
        <v>0</v>
      </c>
      <c r="Q405" s="594">
        <f>'STATE- GOA'!S405</f>
        <v>40.47</v>
      </c>
      <c r="R405" s="602">
        <f>'STATE- GOA'!T405</f>
        <v>0</v>
      </c>
      <c r="S405" s="594">
        <f>'STATE- GOA'!U405</f>
        <v>0</v>
      </c>
      <c r="T405" s="602">
        <f>'STATE- GOA'!X405</f>
        <v>1.4999999999999999E-2</v>
      </c>
      <c r="U405" s="602">
        <f>'STATE- GOA'!Y405</f>
        <v>1482</v>
      </c>
      <c r="V405" s="594">
        <f>'STATE- GOA'!Z405</f>
        <v>22.23</v>
      </c>
      <c r="W405" s="602">
        <f>'STATE- GOA'!AA405</f>
        <v>1482</v>
      </c>
      <c r="X405" s="594">
        <f>'STATE- GOA'!AB405</f>
        <v>22.23</v>
      </c>
      <c r="Y405" s="601"/>
      <c r="Z405" s="619">
        <f>SUM('North District :South Disrict'!AB405)</f>
        <v>0</v>
      </c>
      <c r="AA405" s="619">
        <f t="shared" si="19"/>
        <v>-22.23</v>
      </c>
    </row>
    <row r="406" spans="1:27" s="620" customFormat="1">
      <c r="A406" s="597"/>
      <c r="B406" s="599" t="s">
        <v>36</v>
      </c>
      <c r="C406" s="596">
        <f>'STATE- GOA'!C406</f>
        <v>0</v>
      </c>
      <c r="D406" s="597">
        <f>'STATE- GOA'!D406</f>
        <v>102.35</v>
      </c>
      <c r="E406" s="596">
        <f>'STATE- GOA'!E406</f>
        <v>0</v>
      </c>
      <c r="F406" s="597">
        <f>'STATE- GOA'!F406</f>
        <v>88.16</v>
      </c>
      <c r="G406" s="632">
        <f>'STATE- GOA'!G406</f>
        <v>0</v>
      </c>
      <c r="H406" s="632">
        <f>'STATE- GOA'!H406</f>
        <v>0.8613580850024426</v>
      </c>
      <c r="I406" s="596">
        <f>'STATE- GOA'!I406</f>
        <v>0</v>
      </c>
      <c r="J406" s="597">
        <f>'STATE- GOA'!J406</f>
        <v>14.190000000000001</v>
      </c>
      <c r="K406" s="596">
        <f>'STATE- GOA'!K406</f>
        <v>0</v>
      </c>
      <c r="L406" s="597">
        <f>'STATE- GOA'!L406</f>
        <v>0</v>
      </c>
      <c r="M406" s="633">
        <f>'STATE- GOA'!O406</f>
        <v>0</v>
      </c>
      <c r="N406" s="596">
        <f>'STATE- GOA'!P406</f>
        <v>0</v>
      </c>
      <c r="O406" s="597">
        <f>'STATE- GOA'!Q406</f>
        <v>120.47</v>
      </c>
      <c r="P406" s="596">
        <f>'STATE- GOA'!R406</f>
        <v>0</v>
      </c>
      <c r="Q406" s="597">
        <f>'STATE- GOA'!S406</f>
        <v>120.47</v>
      </c>
      <c r="R406" s="596">
        <f>'STATE- GOA'!T406</f>
        <v>0</v>
      </c>
      <c r="S406" s="597">
        <f>'STATE- GOA'!U406</f>
        <v>0</v>
      </c>
      <c r="T406" s="596">
        <f>'STATE- GOA'!X406</f>
        <v>0</v>
      </c>
      <c r="U406" s="596">
        <f>'STATE- GOA'!Y406</f>
        <v>1482</v>
      </c>
      <c r="V406" s="597">
        <f>'STATE- GOA'!Z406</f>
        <v>96.23</v>
      </c>
      <c r="W406" s="596">
        <f>'STATE- GOA'!AA406</f>
        <v>1482</v>
      </c>
      <c r="X406" s="597">
        <f>'STATE- GOA'!AB406</f>
        <v>96.23</v>
      </c>
      <c r="Y406" s="599"/>
      <c r="Z406" s="641">
        <f>SUM('North District :South Disrict'!AB406)</f>
        <v>0</v>
      </c>
      <c r="AA406" s="641">
        <f t="shared" si="19"/>
        <v>-96.23</v>
      </c>
    </row>
    <row r="407" spans="1:27" s="620" customFormat="1">
      <c r="A407" s="597"/>
      <c r="B407" s="599" t="s">
        <v>147</v>
      </c>
      <c r="C407" s="596">
        <f>'STATE- GOA'!C407</f>
        <v>184086</v>
      </c>
      <c r="D407" s="597">
        <f>'STATE- GOA'!D407</f>
        <v>2903.7625000000003</v>
      </c>
      <c r="E407" s="596">
        <f>'STATE- GOA'!E407</f>
        <v>170435</v>
      </c>
      <c r="F407" s="597">
        <f>'STATE- GOA'!F407</f>
        <v>2487.3879999999999</v>
      </c>
      <c r="G407" s="632">
        <f>'STATE- GOA'!G407</f>
        <v>0.92584444227154694</v>
      </c>
      <c r="H407" s="632">
        <f>'STATE- GOA'!H407</f>
        <v>0.85660862415572891</v>
      </c>
      <c r="I407" s="596">
        <f>'STATE- GOA'!I407</f>
        <v>13768</v>
      </c>
      <c r="J407" s="597">
        <f>'STATE- GOA'!J407</f>
        <v>425.47450000000015</v>
      </c>
      <c r="K407" s="596">
        <f>'STATE- GOA'!K407</f>
        <v>7412</v>
      </c>
      <c r="L407" s="597">
        <f>'STATE- GOA'!L407</f>
        <v>53.069999999999993</v>
      </c>
      <c r="M407" s="633">
        <f>'STATE- GOA'!O407</f>
        <v>0</v>
      </c>
      <c r="N407" s="596">
        <f>'STATE- GOA'!P407</f>
        <v>203795</v>
      </c>
      <c r="O407" s="597">
        <f>'STATE- GOA'!Q407</f>
        <v>3399.7410499999996</v>
      </c>
      <c r="P407" s="596">
        <f>'STATE- GOA'!R407</f>
        <v>211207</v>
      </c>
      <c r="Q407" s="597">
        <f>'STATE- GOA'!S407</f>
        <v>3452.8110499999993</v>
      </c>
      <c r="R407" s="596">
        <f>'STATE- GOA'!T407</f>
        <v>7402</v>
      </c>
      <c r="S407" s="597">
        <f>'STATE- GOA'!U407</f>
        <v>37.01</v>
      </c>
      <c r="T407" s="596">
        <f>'STATE- GOA'!X407</f>
        <v>0</v>
      </c>
      <c r="U407" s="596">
        <f>'STATE- GOA'!Y407</f>
        <v>195443</v>
      </c>
      <c r="V407" s="597">
        <f>'STATE- GOA'!Z407</f>
        <v>3190.8435599999998</v>
      </c>
      <c r="W407" s="596">
        <f>'STATE- GOA'!AA407</f>
        <v>202845</v>
      </c>
      <c r="X407" s="597">
        <f>'STATE- GOA'!AB407</f>
        <v>3227.8535599999996</v>
      </c>
      <c r="Y407" s="599"/>
      <c r="Z407" s="641">
        <f>SUM('North District :South Disrict'!AB407)</f>
        <v>3131.62356</v>
      </c>
      <c r="AA407" s="641">
        <f t="shared" si="19"/>
        <v>-96.229999999999563</v>
      </c>
    </row>
  </sheetData>
  <mergeCells count="35">
    <mergeCell ref="M2:O2"/>
    <mergeCell ref="P2:Q2"/>
    <mergeCell ref="R2:S2"/>
    <mergeCell ref="T2:V2"/>
    <mergeCell ref="A1:A3"/>
    <mergeCell ref="B1:B3"/>
    <mergeCell ref="C1:J1"/>
    <mergeCell ref="K1:Q1"/>
    <mergeCell ref="R1:X1"/>
    <mergeCell ref="C2:D2"/>
    <mergeCell ref="E2:H2"/>
    <mergeCell ref="I2:J2"/>
    <mergeCell ref="K2:L2"/>
    <mergeCell ref="AC358:AC359"/>
    <mergeCell ref="W2:X2"/>
    <mergeCell ref="Y261:Y263"/>
    <mergeCell ref="Y270:Y272"/>
    <mergeCell ref="Y274:Y276"/>
    <mergeCell ref="Y283:Y285"/>
    <mergeCell ref="Y293:Y297"/>
    <mergeCell ref="Y1:Y3"/>
    <mergeCell ref="Y340:Y341"/>
    <mergeCell ref="Y348:Y351"/>
    <mergeCell ref="AC349:AC350"/>
    <mergeCell ref="AC352:AC353"/>
    <mergeCell ref="AC355:AC356"/>
    <mergeCell ref="AC361:AC362"/>
    <mergeCell ref="AC364:AC365"/>
    <mergeCell ref="AC367:AC368"/>
    <mergeCell ref="AC370:AC371"/>
    <mergeCell ref="F397:F399"/>
    <mergeCell ref="G397:G399"/>
    <mergeCell ref="H397:H399"/>
    <mergeCell ref="J397:J399"/>
    <mergeCell ref="I397:I399"/>
  </mergeCells>
  <pageMargins left="0.25" right="0.16" top="0.57999999999999996" bottom="0.15748031496063" header="0.28000000000000003" footer="0.196850393700787"/>
  <pageSetup scale="34" orientation="landscape" r:id="rId1"/>
  <headerFooter>
    <oddHeader>&amp;L&amp;"-,Bold"&amp;18Name of State: GOA                                          &amp;C&amp;"-,Bold"&amp;18Costing Sheets for AWP&amp;"-,Regular" &amp;"-,Bold"2017-18 SSA-RTE&amp;R&amp;"-,Bold"&amp;20(Rs. in lakh)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I527"/>
  <sheetViews>
    <sheetView tabSelected="1" view="pageBreakPreview" zoomScale="50" zoomScaleNormal="74" zoomScaleSheetLayoutView="50" workbookViewId="0">
      <pane xSplit="2" ySplit="5" topLeftCell="C6" activePane="bottomRight" state="frozen"/>
      <selection activeCell="P176" sqref="P176"/>
      <selection pane="topRight" activeCell="P176" sqref="P176"/>
      <selection pane="bottomLeft" activeCell="P176" sqref="P176"/>
      <selection pane="bottomRight" activeCell="G12" sqref="G12"/>
    </sheetView>
  </sheetViews>
  <sheetFormatPr defaultRowHeight="23.25"/>
  <cols>
    <col min="1" max="1" width="10.85546875" style="39" customWidth="1"/>
    <col min="2" max="2" width="47.140625" style="78" customWidth="1"/>
    <col min="3" max="3" width="11" style="140" customWidth="1"/>
    <col min="4" max="4" width="11.85546875" style="141" bestFit="1" customWidth="1"/>
    <col min="5" max="5" width="10.42578125" bestFit="1" customWidth="1"/>
    <col min="6" max="6" width="11.85546875" bestFit="1" customWidth="1"/>
    <col min="7" max="8" width="14.140625" bestFit="1" customWidth="1"/>
    <col min="9" max="9" width="9.28515625" bestFit="1" customWidth="1"/>
    <col min="10" max="10" width="11.28515625" bestFit="1" customWidth="1"/>
    <col min="11" max="11" width="9.28515625" bestFit="1" customWidth="1"/>
    <col min="12" max="12" width="10.140625" bestFit="1" customWidth="1"/>
    <col min="13" max="13" width="8.7109375" bestFit="1" customWidth="1"/>
    <col min="14" max="14" width="8.42578125" bestFit="1" customWidth="1"/>
    <col min="15" max="15" width="18.28515625" style="271" bestFit="1" customWidth="1"/>
    <col min="16" max="16" width="10.42578125" style="197" bestFit="1" customWidth="1"/>
    <col min="17" max="17" width="16.7109375" style="197" bestFit="1" customWidth="1"/>
    <col min="18" max="18" width="11" bestFit="1" customWidth="1"/>
    <col min="19" max="19" width="16.7109375" bestFit="1" customWidth="1"/>
    <col min="20" max="20" width="9.28515625" bestFit="1" customWidth="1"/>
    <col min="21" max="21" width="9.5703125" bestFit="1" customWidth="1"/>
    <col min="22" max="22" width="8.7109375" bestFit="1" customWidth="1"/>
    <col min="23" max="23" width="8.42578125" bestFit="1" customWidth="1"/>
    <col min="24" max="24" width="18.28515625" bestFit="1" customWidth="1"/>
    <col min="25" max="25" width="11" bestFit="1" customWidth="1"/>
    <col min="26" max="26" width="16.7109375" bestFit="1" customWidth="1"/>
    <col min="27" max="27" width="10.42578125" bestFit="1" customWidth="1"/>
    <col min="28" max="28" width="16.7109375" bestFit="1" customWidth="1"/>
    <col min="29" max="29" width="25.140625" customWidth="1"/>
    <col min="30" max="30" width="9.140625" style="29" customWidth="1"/>
    <col min="31" max="31" width="11.42578125" style="29" customWidth="1"/>
    <col min="32" max="32" width="9.140625" style="29" customWidth="1"/>
    <col min="33" max="659" width="9.140625" style="29"/>
  </cols>
  <sheetData>
    <row r="1" spans="1:29" ht="18.75">
      <c r="A1" s="739" t="s">
        <v>0</v>
      </c>
      <c r="B1" s="740" t="s">
        <v>1</v>
      </c>
      <c r="C1" s="741" t="s">
        <v>330</v>
      </c>
      <c r="D1" s="741"/>
      <c r="E1" s="741"/>
      <c r="F1" s="741"/>
      <c r="G1" s="741"/>
      <c r="H1" s="741"/>
      <c r="I1" s="741"/>
      <c r="J1" s="741"/>
      <c r="K1" s="741" t="s">
        <v>331</v>
      </c>
      <c r="L1" s="741"/>
      <c r="M1" s="741"/>
      <c r="N1" s="741"/>
      <c r="O1" s="741"/>
      <c r="P1" s="741"/>
      <c r="Q1" s="741"/>
      <c r="R1" s="741"/>
      <c r="S1" s="741"/>
      <c r="T1" s="741" t="s">
        <v>332</v>
      </c>
      <c r="U1" s="741"/>
      <c r="V1" s="741"/>
      <c r="W1" s="741"/>
      <c r="X1" s="741"/>
      <c r="Y1" s="741"/>
      <c r="Z1" s="741"/>
      <c r="AA1" s="741"/>
      <c r="AB1" s="742"/>
      <c r="AC1" s="741" t="s">
        <v>281</v>
      </c>
    </row>
    <row r="2" spans="1:29" ht="79.5" customHeight="1">
      <c r="A2" s="739"/>
      <c r="B2" s="740"/>
      <c r="C2" s="745" t="s">
        <v>352</v>
      </c>
      <c r="D2" s="746"/>
      <c r="E2" s="938" t="s">
        <v>613</v>
      </c>
      <c r="F2" s="938"/>
      <c r="G2" s="938"/>
      <c r="H2" s="938"/>
      <c r="I2" s="747" t="s">
        <v>282</v>
      </c>
      <c r="J2" s="747"/>
      <c r="K2" s="748" t="s">
        <v>283</v>
      </c>
      <c r="L2" s="749"/>
      <c r="M2" s="742" t="s">
        <v>347</v>
      </c>
      <c r="N2" s="744"/>
      <c r="O2" s="741" t="s">
        <v>284</v>
      </c>
      <c r="P2" s="741"/>
      <c r="Q2" s="741"/>
      <c r="R2" s="748" t="s">
        <v>38</v>
      </c>
      <c r="S2" s="749"/>
      <c r="T2" s="748" t="s">
        <v>283</v>
      </c>
      <c r="U2" s="749"/>
      <c r="V2" s="742" t="s">
        <v>347</v>
      </c>
      <c r="W2" s="744"/>
      <c r="X2" s="741" t="s">
        <v>284</v>
      </c>
      <c r="Y2" s="741"/>
      <c r="Z2" s="741"/>
      <c r="AA2" s="748" t="s">
        <v>38</v>
      </c>
      <c r="AB2" s="751"/>
      <c r="AC2" s="741"/>
    </row>
    <row r="3" spans="1:29" ht="18.75">
      <c r="A3" s="739"/>
      <c r="B3" s="740"/>
      <c r="C3" s="89" t="s">
        <v>285</v>
      </c>
      <c r="D3" s="736" t="s">
        <v>286</v>
      </c>
      <c r="E3" s="89" t="s">
        <v>285</v>
      </c>
      <c r="F3" s="736" t="s">
        <v>287</v>
      </c>
      <c r="G3" s="89" t="s">
        <v>288</v>
      </c>
      <c r="H3" s="735" t="s">
        <v>289</v>
      </c>
      <c r="I3" s="89" t="s">
        <v>285</v>
      </c>
      <c r="J3" s="736" t="s">
        <v>287</v>
      </c>
      <c r="K3" s="89" t="s">
        <v>285</v>
      </c>
      <c r="L3" s="737" t="s">
        <v>287</v>
      </c>
      <c r="M3" s="89" t="s">
        <v>285</v>
      </c>
      <c r="N3" s="736" t="s">
        <v>287</v>
      </c>
      <c r="O3" s="196" t="s">
        <v>290</v>
      </c>
      <c r="P3" s="89" t="s">
        <v>285</v>
      </c>
      <c r="Q3" s="736" t="s">
        <v>287</v>
      </c>
      <c r="R3" s="89" t="s">
        <v>285</v>
      </c>
      <c r="S3" s="736" t="s">
        <v>287</v>
      </c>
      <c r="T3" s="89" t="s">
        <v>285</v>
      </c>
      <c r="U3" s="736" t="s">
        <v>287</v>
      </c>
      <c r="V3" s="89" t="s">
        <v>285</v>
      </c>
      <c r="W3" s="736" t="s">
        <v>287</v>
      </c>
      <c r="X3" s="737" t="s">
        <v>290</v>
      </c>
      <c r="Y3" s="89" t="s">
        <v>285</v>
      </c>
      <c r="Z3" s="736" t="s">
        <v>287</v>
      </c>
      <c r="AA3" s="89" t="s">
        <v>285</v>
      </c>
      <c r="AB3" s="93" t="s">
        <v>287</v>
      </c>
      <c r="AC3" s="741"/>
    </row>
    <row r="4" spans="1:29" ht="18.75">
      <c r="A4" s="939" t="s">
        <v>2</v>
      </c>
      <c r="B4" s="940" t="s">
        <v>3</v>
      </c>
      <c r="C4" s="941"/>
      <c r="D4" s="942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234"/>
      <c r="P4" s="943"/>
      <c r="Q4" s="943"/>
      <c r="R4" s="940"/>
      <c r="S4" s="940"/>
      <c r="T4" s="940"/>
      <c r="U4" s="940"/>
      <c r="V4" s="940"/>
      <c r="W4" s="940"/>
      <c r="X4" s="940"/>
      <c r="Y4" s="940"/>
      <c r="Z4" s="940"/>
      <c r="AA4" s="940"/>
      <c r="AB4" s="940"/>
      <c r="AC4" s="940"/>
    </row>
    <row r="5" spans="1:29" ht="18.75">
      <c r="A5" s="939"/>
      <c r="B5" s="940" t="s">
        <v>4</v>
      </c>
      <c r="C5" s="941"/>
      <c r="D5" s="942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234"/>
      <c r="P5" s="943"/>
      <c r="Q5" s="943"/>
      <c r="R5" s="940"/>
      <c r="S5" s="940"/>
      <c r="T5" s="940"/>
      <c r="U5" s="940"/>
      <c r="V5" s="940"/>
      <c r="W5" s="940"/>
      <c r="X5" s="940"/>
      <c r="Y5" s="940"/>
      <c r="Z5" s="940"/>
      <c r="AA5" s="940"/>
      <c r="AB5" s="940"/>
      <c r="AC5" s="940"/>
    </row>
    <row r="6" spans="1:29" ht="18.75">
      <c r="A6" s="944">
        <v>1</v>
      </c>
      <c r="B6" s="940" t="s">
        <v>5</v>
      </c>
      <c r="C6" s="941"/>
      <c r="D6" s="942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234"/>
      <c r="P6" s="943"/>
      <c r="Q6" s="943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</row>
    <row r="7" spans="1:29" ht="19.5">
      <c r="A7" s="945">
        <v>1.01</v>
      </c>
      <c r="B7" s="946" t="s">
        <v>6</v>
      </c>
      <c r="C7" s="947"/>
      <c r="D7" s="939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235"/>
      <c r="P7" s="948"/>
      <c r="Q7" s="948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</row>
    <row r="8" spans="1:29" ht="18.75">
      <c r="A8" s="939">
        <v>1.02</v>
      </c>
      <c r="B8" s="946" t="s">
        <v>7</v>
      </c>
      <c r="C8" s="947"/>
      <c r="D8" s="939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235"/>
      <c r="P8" s="948"/>
      <c r="Q8" s="948"/>
      <c r="R8" s="946"/>
      <c r="S8" s="946"/>
      <c r="T8" s="946"/>
      <c r="U8" s="946"/>
      <c r="V8" s="946"/>
      <c r="W8" s="946"/>
      <c r="X8" s="946"/>
      <c r="Y8" s="946"/>
      <c r="Z8" s="946"/>
      <c r="AA8" s="946"/>
      <c r="AB8" s="946"/>
      <c r="AC8" s="946"/>
    </row>
    <row r="9" spans="1:29" ht="18.75">
      <c r="A9" s="939">
        <v>1.03</v>
      </c>
      <c r="B9" s="946" t="s">
        <v>8</v>
      </c>
      <c r="C9" s="947"/>
      <c r="D9" s="939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235"/>
      <c r="P9" s="948"/>
      <c r="Q9" s="948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</row>
    <row r="10" spans="1:29" ht="37.5">
      <c r="A10" s="939">
        <v>1.04</v>
      </c>
      <c r="B10" s="949" t="s">
        <v>9</v>
      </c>
      <c r="C10" s="947"/>
      <c r="D10" s="93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235"/>
      <c r="P10" s="950"/>
      <c r="Q10" s="950"/>
      <c r="R10" s="949"/>
      <c r="S10" s="949"/>
      <c r="T10" s="949"/>
      <c r="U10" s="949"/>
      <c r="V10" s="949"/>
      <c r="W10" s="949"/>
      <c r="X10" s="949"/>
      <c r="Y10" s="949"/>
      <c r="Z10" s="949"/>
      <c r="AA10" s="949"/>
      <c r="AB10" s="949"/>
      <c r="AC10" s="949"/>
    </row>
    <row r="11" spans="1:29" ht="18.75">
      <c r="A11" s="939">
        <v>1.05</v>
      </c>
      <c r="B11" s="949" t="s">
        <v>10</v>
      </c>
      <c r="C11" s="947"/>
      <c r="D11" s="939"/>
      <c r="E11" s="949"/>
      <c r="F11" s="949"/>
      <c r="G11" s="949"/>
      <c r="H11" s="949"/>
      <c r="I11" s="949"/>
      <c r="J11" s="949"/>
      <c r="K11" s="949"/>
      <c r="L11" s="949"/>
      <c r="M11" s="949"/>
      <c r="N11" s="949"/>
      <c r="O11" s="235"/>
      <c r="P11" s="950"/>
      <c r="Q11" s="950"/>
      <c r="R11" s="949"/>
      <c r="S11" s="949"/>
      <c r="T11" s="949"/>
      <c r="U11" s="949"/>
      <c r="V11" s="949"/>
      <c r="W11" s="949"/>
      <c r="X11" s="949"/>
      <c r="Y11" s="949"/>
      <c r="Z11" s="949"/>
      <c r="AA11" s="949"/>
      <c r="AB11" s="949"/>
      <c r="AC11" s="949"/>
    </row>
    <row r="12" spans="1:29" ht="37.5">
      <c r="A12" s="939">
        <v>1.06</v>
      </c>
      <c r="B12" s="951" t="s">
        <v>11</v>
      </c>
      <c r="C12" s="952"/>
      <c r="D12" s="953"/>
      <c r="E12" s="954"/>
      <c r="F12" s="951"/>
      <c r="G12" s="951"/>
      <c r="H12" s="951"/>
      <c r="I12" s="951"/>
      <c r="J12" s="951"/>
      <c r="K12" s="951"/>
      <c r="L12" s="951"/>
      <c r="M12" s="951"/>
      <c r="N12" s="951"/>
      <c r="O12" s="236"/>
      <c r="P12" s="955"/>
      <c r="Q12" s="955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</row>
    <row r="13" spans="1:29" ht="37.5">
      <c r="A13" s="939">
        <v>1.07</v>
      </c>
      <c r="B13" s="951" t="s">
        <v>12</v>
      </c>
      <c r="C13" s="952"/>
      <c r="D13" s="953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236"/>
      <c r="P13" s="955"/>
      <c r="Q13" s="955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</row>
    <row r="14" spans="1:29" ht="37.5">
      <c r="A14" s="944">
        <v>2</v>
      </c>
      <c r="B14" s="956" t="s">
        <v>13</v>
      </c>
      <c r="C14" s="957"/>
      <c r="D14" s="958"/>
      <c r="E14" s="956"/>
      <c r="F14" s="956"/>
      <c r="G14" s="956"/>
      <c r="H14" s="956"/>
      <c r="I14" s="956"/>
      <c r="J14" s="956"/>
      <c r="K14" s="956"/>
      <c r="L14" s="956"/>
      <c r="M14" s="956"/>
      <c r="N14" s="956"/>
      <c r="O14" s="237"/>
      <c r="P14" s="959"/>
      <c r="Q14" s="959"/>
      <c r="R14" s="956"/>
      <c r="S14" s="956"/>
      <c r="T14" s="956"/>
      <c r="U14" s="956"/>
      <c r="V14" s="956"/>
      <c r="W14" s="956"/>
      <c r="X14" s="956"/>
      <c r="Y14" s="956"/>
      <c r="Z14" s="956"/>
      <c r="AA14" s="956"/>
      <c r="AB14" s="956"/>
      <c r="AC14" s="956"/>
    </row>
    <row r="15" spans="1:29" ht="18.75">
      <c r="A15" s="944"/>
      <c r="B15" s="960" t="s">
        <v>258</v>
      </c>
      <c r="C15" s="961"/>
      <c r="D15" s="962"/>
      <c r="E15" s="960"/>
      <c r="F15" s="960"/>
      <c r="G15" s="960"/>
      <c r="H15" s="960"/>
      <c r="I15" s="960"/>
      <c r="J15" s="960"/>
      <c r="K15" s="960"/>
      <c r="L15" s="960"/>
      <c r="M15" s="960"/>
      <c r="N15" s="960"/>
      <c r="O15" s="238"/>
      <c r="P15" s="963"/>
      <c r="Q15" s="963"/>
      <c r="R15" s="960"/>
      <c r="S15" s="960"/>
      <c r="T15" s="960"/>
      <c r="U15" s="960"/>
      <c r="V15" s="960"/>
      <c r="W15" s="960"/>
      <c r="X15" s="960"/>
      <c r="Y15" s="960"/>
      <c r="Z15" s="960"/>
      <c r="AA15" s="960"/>
      <c r="AB15" s="960"/>
      <c r="AC15" s="960"/>
    </row>
    <row r="16" spans="1:29" ht="18.75">
      <c r="A16" s="939"/>
      <c r="B16" s="964" t="s">
        <v>14</v>
      </c>
      <c r="C16" s="965"/>
      <c r="D16" s="966"/>
      <c r="E16" s="964"/>
      <c r="F16" s="964"/>
      <c r="G16" s="964"/>
      <c r="H16" s="964"/>
      <c r="I16" s="964"/>
      <c r="J16" s="964"/>
      <c r="K16" s="964"/>
      <c r="L16" s="964"/>
      <c r="M16" s="964"/>
      <c r="N16" s="964"/>
      <c r="O16" s="239"/>
      <c r="P16" s="967"/>
      <c r="Q16" s="967"/>
      <c r="R16" s="964"/>
      <c r="S16" s="964"/>
      <c r="T16" s="964"/>
      <c r="U16" s="964"/>
      <c r="V16" s="964"/>
      <c r="W16" s="964"/>
      <c r="X16" s="964"/>
      <c r="Y16" s="964"/>
      <c r="Z16" s="964"/>
      <c r="AA16" s="964"/>
      <c r="AB16" s="964"/>
      <c r="AC16" s="964"/>
    </row>
    <row r="17" spans="1:29" ht="37.5">
      <c r="A17" s="939">
        <v>2.0099999999999998</v>
      </c>
      <c r="B17" s="949" t="s">
        <v>153</v>
      </c>
      <c r="C17" s="947"/>
      <c r="D17" s="939"/>
      <c r="E17" s="949"/>
      <c r="F17" s="949"/>
      <c r="G17" s="949"/>
      <c r="H17" s="949"/>
      <c r="I17" s="949"/>
      <c r="J17" s="949"/>
      <c r="K17" s="949"/>
      <c r="L17" s="949"/>
      <c r="M17" s="949"/>
      <c r="N17" s="949"/>
      <c r="O17" s="240">
        <v>2</v>
      </c>
      <c r="P17" s="950"/>
      <c r="Q17" s="950"/>
      <c r="R17" s="949"/>
      <c r="S17" s="949"/>
      <c r="T17" s="949"/>
      <c r="U17" s="949"/>
      <c r="V17" s="949"/>
      <c r="W17" s="949"/>
      <c r="X17" s="240">
        <v>2</v>
      </c>
      <c r="Y17" s="950"/>
      <c r="Z17" s="950"/>
      <c r="AA17" s="949"/>
      <c r="AB17" s="949"/>
      <c r="AC17" s="949"/>
    </row>
    <row r="18" spans="1:29" ht="37.5">
      <c r="A18" s="939">
        <v>2.02</v>
      </c>
      <c r="B18" s="949" t="s">
        <v>15</v>
      </c>
      <c r="C18" s="947"/>
      <c r="D18" s="939"/>
      <c r="E18" s="949"/>
      <c r="F18" s="949"/>
      <c r="G18" s="949"/>
      <c r="H18" s="949"/>
      <c r="I18" s="949"/>
      <c r="J18" s="949"/>
      <c r="K18" s="949"/>
      <c r="L18" s="949"/>
      <c r="M18" s="949"/>
      <c r="N18" s="949"/>
      <c r="O18" s="240">
        <v>3</v>
      </c>
      <c r="P18" s="950"/>
      <c r="Q18" s="950"/>
      <c r="R18" s="949"/>
      <c r="S18" s="949"/>
      <c r="T18" s="949"/>
      <c r="U18" s="949"/>
      <c r="V18" s="949"/>
      <c r="W18" s="949"/>
      <c r="X18" s="240">
        <v>3</v>
      </c>
      <c r="Y18" s="950"/>
      <c r="Z18" s="950"/>
      <c r="AA18" s="949"/>
      <c r="AB18" s="949"/>
      <c r="AC18" s="949"/>
    </row>
    <row r="19" spans="1:29" ht="19.5">
      <c r="A19" s="939">
        <v>2.0299999999999998</v>
      </c>
      <c r="B19" s="949" t="s">
        <v>154</v>
      </c>
      <c r="C19" s="947"/>
      <c r="D19" s="93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241">
        <v>0.375</v>
      </c>
      <c r="P19" s="950"/>
      <c r="Q19" s="950"/>
      <c r="R19" s="949"/>
      <c r="S19" s="949"/>
      <c r="T19" s="949"/>
      <c r="U19" s="949"/>
      <c r="V19" s="949"/>
      <c r="W19" s="949"/>
      <c r="X19" s="241">
        <v>0.375</v>
      </c>
      <c r="Y19" s="950"/>
      <c r="Z19" s="950"/>
      <c r="AA19" s="949"/>
      <c r="AB19" s="949"/>
      <c r="AC19" s="949"/>
    </row>
    <row r="20" spans="1:29" ht="37.5">
      <c r="A20" s="939">
        <v>2.04</v>
      </c>
      <c r="B20" s="949" t="s">
        <v>155</v>
      </c>
      <c r="C20" s="947"/>
      <c r="D20" s="93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242"/>
      <c r="P20" s="950"/>
      <c r="Q20" s="950"/>
      <c r="R20" s="949"/>
      <c r="S20" s="949"/>
      <c r="T20" s="949"/>
      <c r="U20" s="949"/>
      <c r="V20" s="949"/>
      <c r="W20" s="949"/>
      <c r="X20" s="242"/>
      <c r="Y20" s="950"/>
      <c r="Z20" s="950"/>
      <c r="AA20" s="949"/>
      <c r="AB20" s="949"/>
      <c r="AC20" s="949"/>
    </row>
    <row r="21" spans="1:29" ht="18.75">
      <c r="A21" s="939"/>
      <c r="B21" s="968" t="s">
        <v>233</v>
      </c>
      <c r="C21" s="965"/>
      <c r="D21" s="966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239"/>
      <c r="P21" s="239"/>
      <c r="Q21" s="239"/>
      <c r="R21" s="968"/>
      <c r="S21" s="968"/>
      <c r="T21" s="968"/>
      <c r="U21" s="968"/>
      <c r="V21" s="968"/>
      <c r="W21" s="968"/>
      <c r="X21" s="239"/>
      <c r="Y21" s="239"/>
      <c r="Z21" s="239"/>
      <c r="AA21" s="968"/>
      <c r="AB21" s="968"/>
      <c r="AC21" s="968"/>
    </row>
    <row r="22" spans="1:29" ht="18.75">
      <c r="A22" s="939"/>
      <c r="B22" s="964" t="s">
        <v>327</v>
      </c>
      <c r="C22" s="965"/>
      <c r="D22" s="966"/>
      <c r="E22" s="964"/>
      <c r="F22" s="964"/>
      <c r="G22" s="964"/>
      <c r="H22" s="964"/>
      <c r="I22" s="964"/>
      <c r="J22" s="964"/>
      <c r="K22" s="964"/>
      <c r="L22" s="964"/>
      <c r="M22" s="964"/>
      <c r="N22" s="964"/>
      <c r="O22" s="239"/>
      <c r="P22" s="967"/>
      <c r="Q22" s="967"/>
      <c r="R22" s="964"/>
      <c r="S22" s="964"/>
      <c r="T22" s="964"/>
      <c r="U22" s="964"/>
      <c r="V22" s="964"/>
      <c r="W22" s="964"/>
      <c r="X22" s="239"/>
      <c r="Y22" s="967"/>
      <c r="Z22" s="967"/>
      <c r="AA22" s="964"/>
      <c r="AB22" s="964"/>
      <c r="AC22" s="964"/>
    </row>
    <row r="23" spans="1:29" ht="37.5">
      <c r="A23" s="939">
        <v>2.0499999999999998</v>
      </c>
      <c r="B23" s="969" t="s">
        <v>245</v>
      </c>
      <c r="C23" s="970"/>
      <c r="D23" s="971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240">
        <v>9</v>
      </c>
      <c r="P23" s="972"/>
      <c r="Q23" s="972"/>
      <c r="R23" s="969"/>
      <c r="S23" s="969"/>
      <c r="T23" s="969"/>
      <c r="U23" s="969"/>
      <c r="V23" s="969"/>
      <c r="W23" s="969"/>
      <c r="X23" s="240">
        <v>9</v>
      </c>
      <c r="Y23" s="972"/>
      <c r="Z23" s="972"/>
      <c r="AA23" s="969"/>
      <c r="AB23" s="969"/>
      <c r="AC23" s="969"/>
    </row>
    <row r="24" spans="1:29" ht="37.5">
      <c r="A24" s="939">
        <v>2.06</v>
      </c>
      <c r="B24" s="969" t="s">
        <v>168</v>
      </c>
      <c r="C24" s="970"/>
      <c r="D24" s="971"/>
      <c r="E24" s="969"/>
      <c r="F24" s="969"/>
      <c r="G24" s="969"/>
      <c r="H24" s="969"/>
      <c r="I24" s="969"/>
      <c r="J24" s="969"/>
      <c r="K24" s="969"/>
      <c r="L24" s="969"/>
      <c r="M24" s="969"/>
      <c r="N24" s="969"/>
      <c r="O24" s="240">
        <v>0.6</v>
      </c>
      <c r="P24" s="972"/>
      <c r="Q24" s="972"/>
      <c r="R24" s="969"/>
      <c r="S24" s="969"/>
      <c r="T24" s="969"/>
      <c r="U24" s="969"/>
      <c r="V24" s="969"/>
      <c r="W24" s="969"/>
      <c r="X24" s="240">
        <v>0.6</v>
      </c>
      <c r="Y24" s="972"/>
      <c r="Z24" s="972"/>
      <c r="AA24" s="969"/>
      <c r="AB24" s="969"/>
      <c r="AC24" s="969"/>
    </row>
    <row r="25" spans="1:29" ht="56.25">
      <c r="A25" s="939">
        <v>2.0699999999999998</v>
      </c>
      <c r="B25" s="969" t="s">
        <v>244</v>
      </c>
      <c r="C25" s="970"/>
      <c r="D25" s="971"/>
      <c r="E25" s="969"/>
      <c r="F25" s="969"/>
      <c r="G25" s="969"/>
      <c r="H25" s="969"/>
      <c r="I25" s="969"/>
      <c r="J25" s="969"/>
      <c r="K25" s="969"/>
      <c r="L25" s="969"/>
      <c r="M25" s="969"/>
      <c r="N25" s="969"/>
      <c r="O25" s="240">
        <v>0.5</v>
      </c>
      <c r="P25" s="972"/>
      <c r="Q25" s="972"/>
      <c r="R25" s="969"/>
      <c r="S25" s="969"/>
      <c r="T25" s="969"/>
      <c r="U25" s="969"/>
      <c r="V25" s="969"/>
      <c r="W25" s="969"/>
      <c r="X25" s="240">
        <v>0.5</v>
      </c>
      <c r="Y25" s="972"/>
      <c r="Z25" s="972"/>
      <c r="AA25" s="969"/>
      <c r="AB25" s="969"/>
      <c r="AC25" s="969"/>
    </row>
    <row r="26" spans="1:29" ht="18.75">
      <c r="A26" s="939">
        <v>2.08</v>
      </c>
      <c r="B26" s="969" t="s">
        <v>18</v>
      </c>
      <c r="C26" s="970"/>
      <c r="D26" s="971"/>
      <c r="E26" s="969"/>
      <c r="F26" s="969"/>
      <c r="G26" s="969"/>
      <c r="H26" s="969"/>
      <c r="I26" s="969"/>
      <c r="J26" s="969"/>
      <c r="K26" s="969"/>
      <c r="L26" s="969"/>
      <c r="M26" s="969"/>
      <c r="N26" s="969"/>
      <c r="O26" s="243"/>
      <c r="P26" s="972"/>
      <c r="Q26" s="972"/>
      <c r="R26" s="969"/>
      <c r="S26" s="969"/>
      <c r="T26" s="969"/>
      <c r="U26" s="969"/>
      <c r="V26" s="969"/>
      <c r="W26" s="969"/>
      <c r="X26" s="243"/>
      <c r="Y26" s="972"/>
      <c r="Z26" s="972"/>
      <c r="AA26" s="969"/>
      <c r="AB26" s="969"/>
      <c r="AC26" s="969"/>
    </row>
    <row r="27" spans="1:29" ht="18.75">
      <c r="A27" s="939" t="s">
        <v>19</v>
      </c>
      <c r="B27" s="973" t="s">
        <v>171</v>
      </c>
      <c r="C27" s="974"/>
      <c r="D27" s="975"/>
      <c r="E27" s="973"/>
      <c r="F27" s="973"/>
      <c r="G27" s="973"/>
      <c r="H27" s="973"/>
      <c r="I27" s="973"/>
      <c r="J27" s="973"/>
      <c r="K27" s="973"/>
      <c r="L27" s="973"/>
      <c r="M27" s="973"/>
      <c r="N27" s="973"/>
      <c r="O27" s="244">
        <v>3</v>
      </c>
      <c r="P27" s="976"/>
      <c r="Q27" s="976"/>
      <c r="R27" s="973"/>
      <c r="S27" s="973"/>
      <c r="T27" s="973"/>
      <c r="U27" s="973"/>
      <c r="V27" s="973"/>
      <c r="W27" s="973"/>
      <c r="X27" s="244">
        <v>3</v>
      </c>
      <c r="Y27" s="976"/>
      <c r="Z27" s="976"/>
      <c r="AA27" s="973"/>
      <c r="AB27" s="973"/>
      <c r="AC27" s="973"/>
    </row>
    <row r="28" spans="1:29" ht="56.25">
      <c r="A28" s="939" t="s">
        <v>20</v>
      </c>
      <c r="B28" s="973" t="s">
        <v>172</v>
      </c>
      <c r="C28" s="974"/>
      <c r="D28" s="975"/>
      <c r="E28" s="973"/>
      <c r="F28" s="973"/>
      <c r="G28" s="973"/>
      <c r="H28" s="973"/>
      <c r="I28" s="973"/>
      <c r="J28" s="973"/>
      <c r="K28" s="973"/>
      <c r="L28" s="973"/>
      <c r="M28" s="973"/>
      <c r="N28" s="973"/>
      <c r="O28" s="245">
        <v>9.6</v>
      </c>
      <c r="P28" s="976"/>
      <c r="Q28" s="976"/>
      <c r="R28" s="973"/>
      <c r="S28" s="973"/>
      <c r="T28" s="973"/>
      <c r="U28" s="973"/>
      <c r="V28" s="973"/>
      <c r="W28" s="973"/>
      <c r="X28" s="245">
        <v>9.6</v>
      </c>
      <c r="Y28" s="976"/>
      <c r="Z28" s="976"/>
      <c r="AA28" s="973"/>
      <c r="AB28" s="973"/>
      <c r="AC28" s="973"/>
    </row>
    <row r="29" spans="1:29" ht="75">
      <c r="A29" s="939" t="s">
        <v>21</v>
      </c>
      <c r="B29" s="973" t="s">
        <v>223</v>
      </c>
      <c r="C29" s="974"/>
      <c r="D29" s="975"/>
      <c r="E29" s="973"/>
      <c r="F29" s="973"/>
      <c r="G29" s="973"/>
      <c r="H29" s="973"/>
      <c r="I29" s="973"/>
      <c r="J29" s="973"/>
      <c r="K29" s="973"/>
      <c r="L29" s="973"/>
      <c r="M29" s="973"/>
      <c r="N29" s="973"/>
      <c r="O29" s="240">
        <v>2.88</v>
      </c>
      <c r="P29" s="976"/>
      <c r="Q29" s="976"/>
      <c r="R29" s="973"/>
      <c r="S29" s="973"/>
      <c r="T29" s="973"/>
      <c r="U29" s="973"/>
      <c r="V29" s="973"/>
      <c r="W29" s="973"/>
      <c r="X29" s="240">
        <v>2.88</v>
      </c>
      <c r="Y29" s="976"/>
      <c r="Z29" s="976"/>
      <c r="AA29" s="973"/>
      <c r="AB29" s="973"/>
      <c r="AC29" s="973"/>
    </row>
    <row r="30" spans="1:29" ht="37.5">
      <c r="A30" s="939" t="s">
        <v>173</v>
      </c>
      <c r="B30" s="973" t="s">
        <v>174</v>
      </c>
      <c r="C30" s="974"/>
      <c r="D30" s="975"/>
      <c r="E30" s="973"/>
      <c r="F30" s="973"/>
      <c r="G30" s="973"/>
      <c r="H30" s="973"/>
      <c r="I30" s="973"/>
      <c r="J30" s="973"/>
      <c r="K30" s="973"/>
      <c r="L30" s="973"/>
      <c r="M30" s="973"/>
      <c r="N30" s="973"/>
      <c r="O30" s="240">
        <v>1.5</v>
      </c>
      <c r="P30" s="976"/>
      <c r="Q30" s="976"/>
      <c r="R30" s="973"/>
      <c r="S30" s="973"/>
      <c r="T30" s="973"/>
      <c r="U30" s="973"/>
      <c r="V30" s="973"/>
      <c r="W30" s="973"/>
      <c r="X30" s="240">
        <v>1.5</v>
      </c>
      <c r="Y30" s="976"/>
      <c r="Z30" s="976"/>
      <c r="AA30" s="973"/>
      <c r="AB30" s="973"/>
      <c r="AC30" s="973"/>
    </row>
    <row r="31" spans="1:29" ht="37.5">
      <c r="A31" s="939" t="s">
        <v>175</v>
      </c>
      <c r="B31" s="973" t="s">
        <v>176</v>
      </c>
      <c r="C31" s="974"/>
      <c r="D31" s="975"/>
      <c r="E31" s="973"/>
      <c r="F31" s="973"/>
      <c r="G31" s="973"/>
      <c r="H31" s="973"/>
      <c r="I31" s="973"/>
      <c r="J31" s="973"/>
      <c r="K31" s="973"/>
      <c r="L31" s="973"/>
      <c r="M31" s="973"/>
      <c r="N31" s="973"/>
      <c r="O31" s="240">
        <v>1.2</v>
      </c>
      <c r="P31" s="976"/>
      <c r="Q31" s="976"/>
      <c r="R31" s="973"/>
      <c r="S31" s="973"/>
      <c r="T31" s="973"/>
      <c r="U31" s="973"/>
      <c r="V31" s="973"/>
      <c r="W31" s="973"/>
      <c r="X31" s="240">
        <v>1.2</v>
      </c>
      <c r="Y31" s="976"/>
      <c r="Z31" s="976"/>
      <c r="AA31" s="973"/>
      <c r="AB31" s="973"/>
      <c r="AC31" s="973"/>
    </row>
    <row r="32" spans="1:29" ht="75">
      <c r="A32" s="939" t="s">
        <v>177</v>
      </c>
      <c r="B32" s="973" t="s">
        <v>178</v>
      </c>
      <c r="C32" s="974"/>
      <c r="D32" s="975"/>
      <c r="E32" s="973"/>
      <c r="F32" s="973"/>
      <c r="G32" s="973"/>
      <c r="H32" s="973"/>
      <c r="I32" s="973"/>
      <c r="J32" s="973"/>
      <c r="K32" s="973"/>
      <c r="L32" s="973"/>
      <c r="M32" s="973"/>
      <c r="N32" s="973"/>
      <c r="O32" s="240">
        <v>1.2</v>
      </c>
      <c r="P32" s="976"/>
      <c r="Q32" s="976"/>
      <c r="R32" s="973"/>
      <c r="S32" s="973"/>
      <c r="T32" s="973"/>
      <c r="U32" s="973"/>
      <c r="V32" s="973"/>
      <c r="W32" s="973"/>
      <c r="X32" s="240">
        <v>1.2</v>
      </c>
      <c r="Y32" s="976"/>
      <c r="Z32" s="976"/>
      <c r="AA32" s="973"/>
      <c r="AB32" s="973"/>
      <c r="AC32" s="973"/>
    </row>
    <row r="33" spans="1:29" ht="56.25">
      <c r="A33" s="939" t="s">
        <v>179</v>
      </c>
      <c r="B33" s="973" t="s">
        <v>224</v>
      </c>
      <c r="C33" s="974"/>
      <c r="D33" s="975"/>
      <c r="E33" s="973"/>
      <c r="F33" s="973"/>
      <c r="G33" s="973"/>
      <c r="H33" s="973"/>
      <c r="I33" s="973"/>
      <c r="J33" s="973"/>
      <c r="K33" s="973"/>
      <c r="L33" s="973"/>
      <c r="M33" s="973"/>
      <c r="N33" s="973"/>
      <c r="O33" s="240">
        <v>1.8</v>
      </c>
      <c r="P33" s="976"/>
      <c r="Q33" s="976"/>
      <c r="R33" s="973"/>
      <c r="S33" s="973"/>
      <c r="T33" s="973"/>
      <c r="U33" s="973"/>
      <c r="V33" s="973"/>
      <c r="W33" s="973"/>
      <c r="X33" s="240">
        <v>1.8</v>
      </c>
      <c r="Y33" s="976"/>
      <c r="Z33" s="976"/>
      <c r="AA33" s="973"/>
      <c r="AB33" s="973"/>
      <c r="AC33" s="973"/>
    </row>
    <row r="34" spans="1:29" ht="37.5">
      <c r="A34" s="939">
        <v>2.09</v>
      </c>
      <c r="B34" s="973" t="s">
        <v>262</v>
      </c>
      <c r="C34" s="974"/>
      <c r="D34" s="975"/>
      <c r="E34" s="973"/>
      <c r="F34" s="973"/>
      <c r="G34" s="973"/>
      <c r="H34" s="973"/>
      <c r="I34" s="973"/>
      <c r="J34" s="973"/>
      <c r="K34" s="973"/>
      <c r="L34" s="973"/>
      <c r="M34" s="973"/>
      <c r="N34" s="973"/>
      <c r="O34" s="240">
        <v>0.5</v>
      </c>
      <c r="P34" s="976"/>
      <c r="Q34" s="976"/>
      <c r="R34" s="973"/>
      <c r="S34" s="973"/>
      <c r="T34" s="973"/>
      <c r="U34" s="973"/>
      <c r="V34" s="973"/>
      <c r="W34" s="973"/>
      <c r="X34" s="240">
        <v>0.5</v>
      </c>
      <c r="Y34" s="976"/>
      <c r="Z34" s="976"/>
      <c r="AA34" s="973"/>
      <c r="AB34" s="973"/>
      <c r="AC34" s="973"/>
    </row>
    <row r="35" spans="1:29" ht="37.5">
      <c r="A35" s="939">
        <v>2.1</v>
      </c>
      <c r="B35" s="973" t="s">
        <v>263</v>
      </c>
      <c r="C35" s="974"/>
      <c r="D35" s="975"/>
      <c r="E35" s="973"/>
      <c r="F35" s="973"/>
      <c r="G35" s="973"/>
      <c r="H35" s="973"/>
      <c r="I35" s="973"/>
      <c r="J35" s="973"/>
      <c r="K35" s="973"/>
      <c r="L35" s="973"/>
      <c r="M35" s="973"/>
      <c r="N35" s="973"/>
      <c r="O35" s="240">
        <v>0.5</v>
      </c>
      <c r="P35" s="976"/>
      <c r="Q35" s="976"/>
      <c r="R35" s="973"/>
      <c r="S35" s="973"/>
      <c r="T35" s="973"/>
      <c r="U35" s="973"/>
      <c r="V35" s="973"/>
      <c r="W35" s="973"/>
      <c r="X35" s="240">
        <v>0.5</v>
      </c>
      <c r="Y35" s="976"/>
      <c r="Z35" s="976"/>
      <c r="AA35" s="973"/>
      <c r="AB35" s="973"/>
      <c r="AC35" s="973"/>
    </row>
    <row r="36" spans="1:29" ht="37.5">
      <c r="A36" s="939">
        <f>+A35+0.01</f>
        <v>2.11</v>
      </c>
      <c r="B36" s="973" t="s">
        <v>264</v>
      </c>
      <c r="C36" s="974"/>
      <c r="D36" s="975"/>
      <c r="E36" s="973"/>
      <c r="F36" s="973"/>
      <c r="G36" s="973"/>
      <c r="H36" s="973"/>
      <c r="I36" s="973"/>
      <c r="J36" s="973"/>
      <c r="K36" s="973"/>
      <c r="L36" s="973"/>
      <c r="M36" s="973"/>
      <c r="N36" s="973"/>
      <c r="O36" s="241">
        <v>0.625</v>
      </c>
      <c r="P36" s="976"/>
      <c r="Q36" s="976"/>
      <c r="R36" s="973"/>
      <c r="S36" s="973"/>
      <c r="T36" s="973"/>
      <c r="U36" s="973"/>
      <c r="V36" s="973"/>
      <c r="W36" s="973"/>
      <c r="X36" s="241">
        <v>0.625</v>
      </c>
      <c r="Y36" s="976"/>
      <c r="Z36" s="976"/>
      <c r="AA36" s="973"/>
      <c r="AB36" s="973"/>
      <c r="AC36" s="973"/>
    </row>
    <row r="37" spans="1:29" ht="37.5">
      <c r="A37" s="939">
        <f t="shared" ref="A37:A43" si="0">+A36+0.01</f>
        <v>2.1199999999999997</v>
      </c>
      <c r="B37" s="973" t="s">
        <v>180</v>
      </c>
      <c r="C37" s="974"/>
      <c r="D37" s="975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241">
        <v>0.375</v>
      </c>
      <c r="P37" s="976"/>
      <c r="Q37" s="976"/>
      <c r="R37" s="973"/>
      <c r="S37" s="973"/>
      <c r="T37" s="973"/>
      <c r="U37" s="973"/>
      <c r="V37" s="973"/>
      <c r="W37" s="973"/>
      <c r="X37" s="241">
        <v>0.375</v>
      </c>
      <c r="Y37" s="976"/>
      <c r="Z37" s="976"/>
      <c r="AA37" s="973"/>
      <c r="AB37" s="973"/>
      <c r="AC37" s="973"/>
    </row>
    <row r="38" spans="1:29" ht="37.5">
      <c r="A38" s="939">
        <f t="shared" si="0"/>
        <v>2.1299999999999994</v>
      </c>
      <c r="B38" s="973" t="s">
        <v>181</v>
      </c>
      <c r="C38" s="974"/>
      <c r="D38" s="975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241">
        <v>0.375</v>
      </c>
      <c r="P38" s="976"/>
      <c r="Q38" s="976"/>
      <c r="R38" s="973"/>
      <c r="S38" s="973"/>
      <c r="T38" s="973"/>
      <c r="U38" s="973"/>
      <c r="V38" s="973"/>
      <c r="W38" s="973"/>
      <c r="X38" s="241">
        <v>0.375</v>
      </c>
      <c r="Y38" s="976"/>
      <c r="Z38" s="976"/>
      <c r="AA38" s="973"/>
      <c r="AB38" s="973"/>
      <c r="AC38" s="973"/>
    </row>
    <row r="39" spans="1:29" ht="37.5">
      <c r="A39" s="939">
        <f t="shared" si="0"/>
        <v>2.1399999999999992</v>
      </c>
      <c r="B39" s="973" t="s">
        <v>182</v>
      </c>
      <c r="C39" s="974"/>
      <c r="D39" s="975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240">
        <v>0.15</v>
      </c>
      <c r="P39" s="976"/>
      <c r="Q39" s="976"/>
      <c r="R39" s="973"/>
      <c r="S39" s="973"/>
      <c r="T39" s="973"/>
      <c r="U39" s="973"/>
      <c r="V39" s="973"/>
      <c r="W39" s="973"/>
      <c r="X39" s="240">
        <v>0.15</v>
      </c>
      <c r="Y39" s="976"/>
      <c r="Z39" s="976"/>
      <c r="AA39" s="973"/>
      <c r="AB39" s="973"/>
      <c r="AC39" s="973"/>
    </row>
    <row r="40" spans="1:29" ht="37.5">
      <c r="A40" s="939">
        <f t="shared" si="0"/>
        <v>2.149999999999999</v>
      </c>
      <c r="B40" s="973" t="s">
        <v>183</v>
      </c>
      <c r="C40" s="974"/>
      <c r="D40" s="975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240">
        <v>0.15</v>
      </c>
      <c r="P40" s="976"/>
      <c r="Q40" s="976"/>
      <c r="R40" s="973"/>
      <c r="S40" s="973"/>
      <c r="T40" s="973"/>
      <c r="U40" s="973"/>
      <c r="V40" s="973"/>
      <c r="W40" s="973"/>
      <c r="X40" s="240">
        <v>0.15</v>
      </c>
      <c r="Y40" s="976"/>
      <c r="Z40" s="976"/>
      <c r="AA40" s="973"/>
      <c r="AB40" s="973"/>
      <c r="AC40" s="973"/>
    </row>
    <row r="41" spans="1:29" ht="37.5">
      <c r="A41" s="939">
        <f t="shared" si="0"/>
        <v>2.1599999999999988</v>
      </c>
      <c r="B41" s="973" t="s">
        <v>184</v>
      </c>
      <c r="C41" s="974"/>
      <c r="D41" s="975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240"/>
      <c r="P41" s="976"/>
      <c r="Q41" s="976"/>
      <c r="R41" s="973"/>
      <c r="S41" s="973"/>
      <c r="T41" s="973"/>
      <c r="U41" s="973"/>
      <c r="V41" s="973"/>
      <c r="W41" s="973"/>
      <c r="X41" s="240"/>
      <c r="Y41" s="976"/>
      <c r="Z41" s="976"/>
      <c r="AA41" s="973"/>
      <c r="AB41" s="973"/>
      <c r="AC41" s="973"/>
    </row>
    <row r="42" spans="1:29" ht="37.5">
      <c r="A42" s="939">
        <f t="shared" si="0"/>
        <v>2.1699999999999986</v>
      </c>
      <c r="B42" s="973" t="s">
        <v>185</v>
      </c>
      <c r="C42" s="974"/>
      <c r="D42" s="975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240">
        <v>0.25</v>
      </c>
      <c r="P42" s="976"/>
      <c r="Q42" s="976"/>
      <c r="R42" s="973"/>
      <c r="S42" s="973"/>
      <c r="T42" s="973"/>
      <c r="U42" s="973"/>
      <c r="V42" s="973"/>
      <c r="W42" s="973"/>
      <c r="X42" s="240">
        <v>0.25</v>
      </c>
      <c r="Y42" s="976"/>
      <c r="Z42" s="976"/>
      <c r="AA42" s="973"/>
      <c r="AB42" s="973"/>
      <c r="AC42" s="973"/>
    </row>
    <row r="43" spans="1:29" ht="37.5">
      <c r="A43" s="939">
        <f t="shared" si="0"/>
        <v>2.1799999999999984</v>
      </c>
      <c r="B43" s="973" t="s">
        <v>186</v>
      </c>
      <c r="C43" s="974"/>
      <c r="D43" s="975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240">
        <v>0.1</v>
      </c>
      <c r="P43" s="976"/>
      <c r="Q43" s="976"/>
      <c r="R43" s="973"/>
      <c r="S43" s="973"/>
      <c r="T43" s="973"/>
      <c r="U43" s="973"/>
      <c r="V43" s="973"/>
      <c r="W43" s="973"/>
      <c r="X43" s="240">
        <v>0.1</v>
      </c>
      <c r="Y43" s="976"/>
      <c r="Z43" s="976"/>
      <c r="AA43" s="973"/>
      <c r="AB43" s="973"/>
      <c r="AC43" s="973"/>
    </row>
    <row r="44" spans="1:29" ht="18.75">
      <c r="A44" s="939"/>
      <c r="B44" s="977" t="s">
        <v>232</v>
      </c>
      <c r="C44" s="978"/>
      <c r="D44" s="979"/>
      <c r="E44" s="977"/>
      <c r="F44" s="977"/>
      <c r="G44" s="977"/>
      <c r="H44" s="977"/>
      <c r="I44" s="977"/>
      <c r="J44" s="977"/>
      <c r="K44" s="977"/>
      <c r="L44" s="977"/>
      <c r="M44" s="977"/>
      <c r="N44" s="977"/>
      <c r="O44" s="246"/>
      <c r="P44" s="246"/>
      <c r="Q44" s="246"/>
      <c r="R44" s="977"/>
      <c r="S44" s="977"/>
      <c r="T44" s="977"/>
      <c r="U44" s="977"/>
      <c r="V44" s="977"/>
      <c r="W44" s="977"/>
      <c r="X44" s="246"/>
      <c r="Y44" s="246"/>
      <c r="Z44" s="246"/>
      <c r="AA44" s="977"/>
      <c r="AB44" s="977"/>
      <c r="AC44" s="977"/>
    </row>
    <row r="45" spans="1:29" ht="37.5">
      <c r="A45" s="939"/>
      <c r="B45" s="968" t="s">
        <v>234</v>
      </c>
      <c r="C45" s="965"/>
      <c r="D45" s="966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239"/>
      <c r="P45" s="239"/>
      <c r="Q45" s="239"/>
      <c r="R45" s="968"/>
      <c r="S45" s="968"/>
      <c r="T45" s="968"/>
      <c r="U45" s="968"/>
      <c r="V45" s="968"/>
      <c r="W45" s="968"/>
      <c r="X45" s="239"/>
      <c r="Y45" s="239"/>
      <c r="Z45" s="239"/>
      <c r="AA45" s="968"/>
      <c r="AB45" s="968"/>
      <c r="AC45" s="968"/>
    </row>
    <row r="46" spans="1:29" s="29" customFormat="1" ht="18.75">
      <c r="A46" s="939"/>
      <c r="B46" s="230" t="s">
        <v>260</v>
      </c>
      <c r="C46" s="941"/>
      <c r="D46" s="942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4"/>
      <c r="P46" s="980"/>
      <c r="Q46" s="980"/>
      <c r="R46" s="230"/>
      <c r="S46" s="230"/>
      <c r="T46" s="230"/>
      <c r="U46" s="230"/>
      <c r="V46" s="230"/>
      <c r="W46" s="230"/>
      <c r="X46" s="234"/>
      <c r="Y46" s="980"/>
      <c r="Z46" s="980"/>
      <c r="AA46" s="230"/>
      <c r="AB46" s="230"/>
      <c r="AC46" s="230"/>
    </row>
    <row r="47" spans="1:29" s="29" customFormat="1" ht="18.75">
      <c r="A47" s="939"/>
      <c r="B47" s="981" t="s">
        <v>14</v>
      </c>
      <c r="C47" s="982"/>
      <c r="D47" s="983"/>
      <c r="E47" s="981"/>
      <c r="F47" s="981"/>
      <c r="G47" s="981"/>
      <c r="H47" s="981"/>
      <c r="I47" s="981"/>
      <c r="J47" s="981"/>
      <c r="K47" s="981"/>
      <c r="L47" s="981"/>
      <c r="M47" s="981"/>
      <c r="N47" s="981"/>
      <c r="O47" s="247"/>
      <c r="P47" s="984"/>
      <c r="Q47" s="984"/>
      <c r="R47" s="981"/>
      <c r="S47" s="981"/>
      <c r="T47" s="981"/>
      <c r="U47" s="981"/>
      <c r="V47" s="981"/>
      <c r="W47" s="981"/>
      <c r="X47" s="247"/>
      <c r="Y47" s="984"/>
      <c r="Z47" s="984"/>
      <c r="AA47" s="981"/>
      <c r="AB47" s="981"/>
      <c r="AC47" s="981"/>
    </row>
    <row r="48" spans="1:29" s="29" customFormat="1" ht="37.5">
      <c r="A48" s="939">
        <v>2.19</v>
      </c>
      <c r="B48" s="985" t="s">
        <v>162</v>
      </c>
      <c r="C48" s="986"/>
      <c r="D48" s="987"/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240">
        <v>3</v>
      </c>
      <c r="P48" s="988"/>
      <c r="Q48" s="988"/>
      <c r="R48" s="985"/>
      <c r="S48" s="985"/>
      <c r="T48" s="985"/>
      <c r="U48" s="985"/>
      <c r="V48" s="985"/>
      <c r="W48" s="985"/>
      <c r="X48" s="240">
        <v>3</v>
      </c>
      <c r="Y48" s="988"/>
      <c r="Z48" s="988"/>
      <c r="AA48" s="985"/>
      <c r="AB48" s="985"/>
      <c r="AC48" s="985"/>
    </row>
    <row r="49" spans="1:29" s="29" customFormat="1" ht="37.5">
      <c r="A49" s="939">
        <f t="shared" ref="A49:A51" si="1">+A48+0.01</f>
        <v>2.1999999999999997</v>
      </c>
      <c r="B49" s="985" t="s">
        <v>163</v>
      </c>
      <c r="C49" s="986"/>
      <c r="D49" s="987"/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240">
        <v>3.5</v>
      </c>
      <c r="P49" s="988"/>
      <c r="Q49" s="988"/>
      <c r="R49" s="985"/>
      <c r="S49" s="985"/>
      <c r="T49" s="985"/>
      <c r="U49" s="985"/>
      <c r="V49" s="985"/>
      <c r="W49" s="985"/>
      <c r="X49" s="240">
        <v>3.5</v>
      </c>
      <c r="Y49" s="988"/>
      <c r="Z49" s="988"/>
      <c r="AA49" s="985"/>
      <c r="AB49" s="985"/>
      <c r="AC49" s="985"/>
    </row>
    <row r="50" spans="1:29" s="29" customFormat="1" ht="19.5">
      <c r="A50" s="939">
        <f t="shared" si="1"/>
        <v>2.2099999999999995</v>
      </c>
      <c r="B50" s="985" t="s">
        <v>164</v>
      </c>
      <c r="C50" s="986"/>
      <c r="D50" s="987"/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240">
        <v>0.75</v>
      </c>
      <c r="P50" s="988"/>
      <c r="Q50" s="988"/>
      <c r="R50" s="985"/>
      <c r="S50" s="985"/>
      <c r="T50" s="985"/>
      <c r="U50" s="985"/>
      <c r="V50" s="985"/>
      <c r="W50" s="985"/>
      <c r="X50" s="240">
        <v>0.75</v>
      </c>
      <c r="Y50" s="988"/>
      <c r="Z50" s="988"/>
      <c r="AA50" s="985"/>
      <c r="AB50" s="985"/>
      <c r="AC50" s="985"/>
    </row>
    <row r="51" spans="1:29" s="29" customFormat="1" ht="37.5">
      <c r="A51" s="939">
        <f t="shared" si="1"/>
        <v>2.2199999999999993</v>
      </c>
      <c r="B51" s="985" t="s">
        <v>155</v>
      </c>
      <c r="C51" s="986"/>
      <c r="D51" s="987"/>
      <c r="E51" s="985"/>
      <c r="F51" s="985"/>
      <c r="G51" s="985"/>
      <c r="H51" s="985"/>
      <c r="I51" s="985"/>
      <c r="J51" s="985"/>
      <c r="K51" s="985"/>
      <c r="L51" s="985"/>
      <c r="M51" s="985"/>
      <c r="N51" s="985"/>
      <c r="O51" s="248"/>
      <c r="P51" s="988"/>
      <c r="Q51" s="988"/>
      <c r="R51" s="985"/>
      <c r="S51" s="985"/>
      <c r="T51" s="985"/>
      <c r="U51" s="985"/>
      <c r="V51" s="985"/>
      <c r="W51" s="985"/>
      <c r="X51" s="248"/>
      <c r="Y51" s="988"/>
      <c r="Z51" s="988"/>
      <c r="AA51" s="985"/>
      <c r="AB51" s="985"/>
      <c r="AC51" s="985"/>
    </row>
    <row r="52" spans="1:29" s="29" customFormat="1" ht="18.75">
      <c r="A52" s="939"/>
      <c r="B52" s="989" t="s">
        <v>235</v>
      </c>
      <c r="C52" s="982"/>
      <c r="D52" s="983"/>
      <c r="E52" s="989"/>
      <c r="F52" s="989"/>
      <c r="G52" s="989"/>
      <c r="H52" s="989"/>
      <c r="I52" s="989"/>
      <c r="J52" s="989"/>
      <c r="K52" s="989"/>
      <c r="L52" s="989"/>
      <c r="M52" s="989"/>
      <c r="N52" s="989"/>
      <c r="O52" s="247"/>
      <c r="P52" s="247"/>
      <c r="Q52" s="247"/>
      <c r="R52" s="989"/>
      <c r="S52" s="989"/>
      <c r="T52" s="989"/>
      <c r="U52" s="989"/>
      <c r="V52" s="989"/>
      <c r="W52" s="989"/>
      <c r="X52" s="247"/>
      <c r="Y52" s="247"/>
      <c r="Z52" s="247"/>
      <c r="AA52" s="989"/>
      <c r="AB52" s="989"/>
      <c r="AC52" s="989"/>
    </row>
    <row r="53" spans="1:29" s="29" customFormat="1" ht="18.75">
      <c r="A53" s="939"/>
      <c r="B53" s="990" t="s">
        <v>231</v>
      </c>
      <c r="C53" s="982"/>
      <c r="D53" s="983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247"/>
      <c r="P53" s="991"/>
      <c r="Q53" s="991"/>
      <c r="R53" s="990"/>
      <c r="S53" s="990"/>
      <c r="T53" s="990"/>
      <c r="U53" s="990"/>
      <c r="V53" s="990"/>
      <c r="W53" s="990"/>
      <c r="X53" s="247"/>
      <c r="Y53" s="991"/>
      <c r="Z53" s="991"/>
      <c r="AA53" s="990"/>
      <c r="AB53" s="990"/>
      <c r="AC53" s="990"/>
    </row>
    <row r="54" spans="1:29" s="29" customFormat="1" ht="37.5">
      <c r="A54" s="939">
        <v>2.23</v>
      </c>
      <c r="B54" s="973" t="s">
        <v>167</v>
      </c>
      <c r="C54" s="974"/>
      <c r="D54" s="975"/>
      <c r="E54" s="973"/>
      <c r="F54" s="973"/>
      <c r="G54" s="973"/>
      <c r="H54" s="973"/>
      <c r="I54" s="973"/>
      <c r="J54" s="973"/>
      <c r="K54" s="973"/>
      <c r="L54" s="973"/>
      <c r="M54" s="973"/>
      <c r="N54" s="973"/>
      <c r="O54" s="240">
        <v>18</v>
      </c>
      <c r="P54" s="976"/>
      <c r="Q54" s="976"/>
      <c r="R54" s="973"/>
      <c r="S54" s="973"/>
      <c r="T54" s="973"/>
      <c r="U54" s="973"/>
      <c r="V54" s="973"/>
      <c r="W54" s="973"/>
      <c r="X54" s="240">
        <v>18</v>
      </c>
      <c r="Y54" s="976"/>
      <c r="Z54" s="976"/>
      <c r="AA54" s="973"/>
      <c r="AB54" s="973"/>
      <c r="AC54" s="973"/>
    </row>
    <row r="55" spans="1:29" s="29" customFormat="1" ht="37.5">
      <c r="A55" s="939">
        <f t="shared" ref="A55:A75" si="2">+A54+0.01</f>
        <v>2.2399999999999998</v>
      </c>
      <c r="B55" s="973" t="s">
        <v>168</v>
      </c>
      <c r="C55" s="974"/>
      <c r="D55" s="975"/>
      <c r="E55" s="973"/>
      <c r="F55" s="973"/>
      <c r="G55" s="973"/>
      <c r="H55" s="973"/>
      <c r="I55" s="973"/>
      <c r="J55" s="973"/>
      <c r="K55" s="973"/>
      <c r="L55" s="973"/>
      <c r="M55" s="973"/>
      <c r="N55" s="973"/>
      <c r="O55" s="240">
        <v>1.2</v>
      </c>
      <c r="P55" s="976"/>
      <c r="Q55" s="976"/>
      <c r="R55" s="973"/>
      <c r="S55" s="973"/>
      <c r="T55" s="973"/>
      <c r="U55" s="973"/>
      <c r="V55" s="973"/>
      <c r="W55" s="973"/>
      <c r="X55" s="240">
        <v>1.2</v>
      </c>
      <c r="Y55" s="976"/>
      <c r="Z55" s="976"/>
      <c r="AA55" s="973"/>
      <c r="AB55" s="973"/>
      <c r="AC55" s="973"/>
    </row>
    <row r="56" spans="1:29" s="29" customFormat="1" ht="56.25">
      <c r="A56" s="939">
        <f t="shared" si="2"/>
        <v>2.2499999999999996</v>
      </c>
      <c r="B56" s="949" t="s">
        <v>261</v>
      </c>
      <c r="C56" s="947"/>
      <c r="D56" s="939"/>
      <c r="E56" s="949"/>
      <c r="F56" s="949"/>
      <c r="G56" s="949"/>
      <c r="H56" s="949"/>
      <c r="I56" s="949"/>
      <c r="J56" s="949"/>
      <c r="K56" s="949"/>
      <c r="L56" s="949"/>
      <c r="M56" s="949"/>
      <c r="N56" s="949"/>
      <c r="O56" s="240">
        <v>1</v>
      </c>
      <c r="P56" s="950"/>
      <c r="Q56" s="950"/>
      <c r="R56" s="949"/>
      <c r="S56" s="949"/>
      <c r="T56" s="949"/>
      <c r="U56" s="949"/>
      <c r="V56" s="949"/>
      <c r="W56" s="949"/>
      <c r="X56" s="240">
        <v>1</v>
      </c>
      <c r="Y56" s="950"/>
      <c r="Z56" s="950"/>
      <c r="AA56" s="949"/>
      <c r="AB56" s="949"/>
      <c r="AC56" s="949"/>
    </row>
    <row r="57" spans="1:29" s="29" customFormat="1" ht="18.75">
      <c r="A57" s="939">
        <f t="shared" si="2"/>
        <v>2.2599999999999993</v>
      </c>
      <c r="B57" s="973" t="s">
        <v>170</v>
      </c>
      <c r="C57" s="974"/>
      <c r="D57" s="975"/>
      <c r="E57" s="973"/>
      <c r="F57" s="973"/>
      <c r="G57" s="973"/>
      <c r="H57" s="973"/>
      <c r="I57" s="973"/>
      <c r="J57" s="973"/>
      <c r="K57" s="973"/>
      <c r="L57" s="973"/>
      <c r="M57" s="973"/>
      <c r="N57" s="973"/>
      <c r="O57" s="245"/>
      <c r="P57" s="976"/>
      <c r="Q57" s="976"/>
      <c r="R57" s="973"/>
      <c r="S57" s="973"/>
      <c r="T57" s="973"/>
      <c r="U57" s="973"/>
      <c r="V57" s="973"/>
      <c r="W57" s="973"/>
      <c r="X57" s="245"/>
      <c r="Y57" s="976"/>
      <c r="Z57" s="976"/>
      <c r="AA57" s="973"/>
      <c r="AB57" s="973"/>
      <c r="AC57" s="973"/>
    </row>
    <row r="58" spans="1:29" s="29" customFormat="1" ht="37.5">
      <c r="A58" s="939" t="s">
        <v>19</v>
      </c>
      <c r="B58" s="148" t="s">
        <v>211</v>
      </c>
      <c r="C58" s="992"/>
      <c r="D58" s="73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249">
        <v>3</v>
      </c>
      <c r="P58" s="950"/>
      <c r="Q58" s="950"/>
      <c r="R58" s="148"/>
      <c r="S58" s="148"/>
      <c r="T58" s="148"/>
      <c r="U58" s="148"/>
      <c r="V58" s="148"/>
      <c r="W58" s="148"/>
      <c r="X58" s="249">
        <v>3</v>
      </c>
      <c r="Y58" s="950"/>
      <c r="Z58" s="950"/>
      <c r="AA58" s="148"/>
      <c r="AB58" s="148"/>
      <c r="AC58" s="148"/>
    </row>
    <row r="59" spans="1:29" s="29" customFormat="1" ht="56.25">
      <c r="A59" s="939" t="s">
        <v>20</v>
      </c>
      <c r="B59" s="148" t="s">
        <v>225</v>
      </c>
      <c r="C59" s="992"/>
      <c r="D59" s="73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249">
        <v>3</v>
      </c>
      <c r="P59" s="950"/>
      <c r="Q59" s="950"/>
      <c r="R59" s="148"/>
      <c r="S59" s="148"/>
      <c r="T59" s="148"/>
      <c r="U59" s="148"/>
      <c r="V59" s="148"/>
      <c r="W59" s="148"/>
      <c r="X59" s="249">
        <v>3</v>
      </c>
      <c r="Y59" s="950"/>
      <c r="Z59" s="950"/>
      <c r="AA59" s="148"/>
      <c r="AB59" s="148"/>
      <c r="AC59" s="148"/>
    </row>
    <row r="60" spans="1:29" s="29" customFormat="1" ht="56.25">
      <c r="A60" s="939" t="s">
        <v>21</v>
      </c>
      <c r="B60" s="148" t="s">
        <v>226</v>
      </c>
      <c r="C60" s="992"/>
      <c r="D60" s="73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244">
        <v>9.6000000000000014</v>
      </c>
      <c r="P60" s="950"/>
      <c r="Q60" s="950"/>
      <c r="R60" s="148"/>
      <c r="S60" s="148"/>
      <c r="T60" s="148"/>
      <c r="U60" s="148"/>
      <c r="V60" s="148"/>
      <c r="W60" s="148"/>
      <c r="X60" s="244">
        <v>9.6000000000000014</v>
      </c>
      <c r="Y60" s="950"/>
      <c r="Z60" s="950"/>
      <c r="AA60" s="148"/>
      <c r="AB60" s="148"/>
      <c r="AC60" s="148"/>
    </row>
    <row r="61" spans="1:29" s="29" customFormat="1" ht="93.75">
      <c r="A61" s="939" t="s">
        <v>173</v>
      </c>
      <c r="B61" s="148" t="s">
        <v>227</v>
      </c>
      <c r="C61" s="992"/>
      <c r="D61" s="73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240">
        <v>2.88</v>
      </c>
      <c r="P61" s="950"/>
      <c r="Q61" s="950"/>
      <c r="R61" s="148"/>
      <c r="S61" s="148"/>
      <c r="T61" s="148"/>
      <c r="U61" s="148"/>
      <c r="V61" s="148"/>
      <c r="W61" s="148"/>
      <c r="X61" s="240">
        <v>2.88</v>
      </c>
      <c r="Y61" s="950"/>
      <c r="Z61" s="950"/>
      <c r="AA61" s="148"/>
      <c r="AB61" s="148"/>
      <c r="AC61" s="148"/>
    </row>
    <row r="62" spans="1:29" s="29" customFormat="1" ht="37.5">
      <c r="A62" s="939" t="s">
        <v>175</v>
      </c>
      <c r="B62" s="148" t="s">
        <v>212</v>
      </c>
      <c r="C62" s="992"/>
      <c r="D62" s="73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240">
        <v>1.5</v>
      </c>
      <c r="P62" s="950"/>
      <c r="Q62" s="950"/>
      <c r="R62" s="148"/>
      <c r="S62" s="148"/>
      <c r="T62" s="148"/>
      <c r="U62" s="148"/>
      <c r="V62" s="148"/>
      <c r="W62" s="148"/>
      <c r="X62" s="240">
        <v>1.5</v>
      </c>
      <c r="Y62" s="950"/>
      <c r="Z62" s="950"/>
      <c r="AA62" s="148"/>
      <c r="AB62" s="148"/>
      <c r="AC62" s="148"/>
    </row>
    <row r="63" spans="1:29" s="29" customFormat="1" ht="37.5">
      <c r="A63" s="939" t="s">
        <v>177</v>
      </c>
      <c r="B63" s="148" t="s">
        <v>176</v>
      </c>
      <c r="C63" s="992"/>
      <c r="D63" s="73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240">
        <v>1.2000000000000002</v>
      </c>
      <c r="P63" s="950"/>
      <c r="Q63" s="950"/>
      <c r="R63" s="148"/>
      <c r="S63" s="148"/>
      <c r="T63" s="148"/>
      <c r="U63" s="148"/>
      <c r="V63" s="148"/>
      <c r="W63" s="148"/>
      <c r="X63" s="240">
        <v>1.2000000000000002</v>
      </c>
      <c r="Y63" s="950"/>
      <c r="Z63" s="950"/>
      <c r="AA63" s="148"/>
      <c r="AB63" s="148"/>
      <c r="AC63" s="148"/>
    </row>
    <row r="64" spans="1:29" s="29" customFormat="1" ht="56.25">
      <c r="A64" s="939" t="s">
        <v>179</v>
      </c>
      <c r="B64" s="148" t="s">
        <v>213</v>
      </c>
      <c r="C64" s="992"/>
      <c r="D64" s="73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240">
        <v>1.2000000000000002</v>
      </c>
      <c r="P64" s="950"/>
      <c r="Q64" s="950"/>
      <c r="R64" s="148"/>
      <c r="S64" s="148"/>
      <c r="T64" s="148"/>
      <c r="U64" s="148"/>
      <c r="V64" s="148"/>
      <c r="W64" s="148"/>
      <c r="X64" s="240">
        <v>1.2000000000000002</v>
      </c>
      <c r="Y64" s="950"/>
      <c r="Z64" s="950"/>
      <c r="AA64" s="148"/>
      <c r="AB64" s="148"/>
      <c r="AC64" s="148"/>
    </row>
    <row r="65" spans="1:29" s="29" customFormat="1" ht="56.25">
      <c r="A65" s="939" t="s">
        <v>237</v>
      </c>
      <c r="B65" s="148" t="s">
        <v>228</v>
      </c>
      <c r="C65" s="992"/>
      <c r="D65" s="73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240">
        <v>1.7999999999999998</v>
      </c>
      <c r="P65" s="950"/>
      <c r="Q65" s="950"/>
      <c r="R65" s="148"/>
      <c r="S65" s="148"/>
      <c r="T65" s="148"/>
      <c r="U65" s="148"/>
      <c r="V65" s="148"/>
      <c r="W65" s="148"/>
      <c r="X65" s="240">
        <v>1.7999999999999998</v>
      </c>
      <c r="Y65" s="950"/>
      <c r="Z65" s="950"/>
      <c r="AA65" s="148"/>
      <c r="AB65" s="148"/>
      <c r="AC65" s="148"/>
    </row>
    <row r="66" spans="1:29" s="29" customFormat="1" ht="37.5">
      <c r="A66" s="939">
        <v>2.27</v>
      </c>
      <c r="B66" s="969" t="s">
        <v>246</v>
      </c>
      <c r="C66" s="970"/>
      <c r="D66" s="971"/>
      <c r="E66" s="969"/>
      <c r="F66" s="969"/>
      <c r="G66" s="969"/>
      <c r="H66" s="969"/>
      <c r="I66" s="969"/>
      <c r="J66" s="969"/>
      <c r="K66" s="969"/>
      <c r="L66" s="969"/>
      <c r="M66" s="969"/>
      <c r="N66" s="969"/>
      <c r="O66" s="240">
        <v>1</v>
      </c>
      <c r="P66" s="950"/>
      <c r="Q66" s="972"/>
      <c r="R66" s="969"/>
      <c r="S66" s="969"/>
      <c r="T66" s="969"/>
      <c r="U66" s="969"/>
      <c r="V66" s="969"/>
      <c r="W66" s="969"/>
      <c r="X66" s="240">
        <v>1</v>
      </c>
      <c r="Y66" s="950"/>
      <c r="Z66" s="972"/>
      <c r="AA66" s="969"/>
      <c r="AB66" s="969"/>
      <c r="AC66" s="969"/>
    </row>
    <row r="67" spans="1:29" s="29" customFormat="1" ht="37.5">
      <c r="A67" s="939">
        <f t="shared" si="2"/>
        <v>2.2799999999999998</v>
      </c>
      <c r="B67" s="969" t="s">
        <v>247</v>
      </c>
      <c r="C67" s="970"/>
      <c r="D67" s="971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240">
        <v>1</v>
      </c>
      <c r="P67" s="950"/>
      <c r="Q67" s="972"/>
      <c r="R67" s="969"/>
      <c r="S67" s="969"/>
      <c r="T67" s="969"/>
      <c r="U67" s="969"/>
      <c r="V67" s="969"/>
      <c r="W67" s="969"/>
      <c r="X67" s="240">
        <v>1</v>
      </c>
      <c r="Y67" s="950"/>
      <c r="Z67" s="972"/>
      <c r="AA67" s="969"/>
      <c r="AB67" s="969"/>
      <c r="AC67" s="969"/>
    </row>
    <row r="68" spans="1:29" s="29" customFormat="1" ht="37.5">
      <c r="A68" s="939">
        <f t="shared" si="2"/>
        <v>2.2899999999999996</v>
      </c>
      <c r="B68" s="969" t="s">
        <v>198</v>
      </c>
      <c r="C68" s="970"/>
      <c r="D68" s="971"/>
      <c r="E68" s="969"/>
      <c r="F68" s="969"/>
      <c r="G68" s="969"/>
      <c r="H68" s="969"/>
      <c r="I68" s="969"/>
      <c r="J68" s="969"/>
      <c r="K68" s="969"/>
      <c r="L68" s="969"/>
      <c r="M68" s="969"/>
      <c r="N68" s="969"/>
      <c r="O68" s="240">
        <v>1.25</v>
      </c>
      <c r="P68" s="950"/>
      <c r="Q68" s="972"/>
      <c r="R68" s="969"/>
      <c r="S68" s="969"/>
      <c r="T68" s="969"/>
      <c r="U68" s="969"/>
      <c r="V68" s="969"/>
      <c r="W68" s="969"/>
      <c r="X68" s="240">
        <v>1.25</v>
      </c>
      <c r="Y68" s="950"/>
      <c r="Z68" s="972"/>
      <c r="AA68" s="969"/>
      <c r="AB68" s="969"/>
      <c r="AC68" s="969"/>
    </row>
    <row r="69" spans="1:29" s="29" customFormat="1" ht="37.5">
      <c r="A69" s="939">
        <f t="shared" si="2"/>
        <v>2.2999999999999994</v>
      </c>
      <c r="B69" s="969" t="s">
        <v>248</v>
      </c>
      <c r="C69" s="970"/>
      <c r="D69" s="971"/>
      <c r="E69" s="969"/>
      <c r="F69" s="969"/>
      <c r="G69" s="969"/>
      <c r="H69" s="969"/>
      <c r="I69" s="969"/>
      <c r="J69" s="969"/>
      <c r="K69" s="969"/>
      <c r="L69" s="969"/>
      <c r="M69" s="969"/>
      <c r="N69" s="969"/>
      <c r="O69" s="240">
        <v>0.75</v>
      </c>
      <c r="P69" s="950"/>
      <c r="Q69" s="972"/>
      <c r="R69" s="969"/>
      <c r="S69" s="969"/>
      <c r="T69" s="969"/>
      <c r="U69" s="969"/>
      <c r="V69" s="969"/>
      <c r="W69" s="969"/>
      <c r="X69" s="240">
        <v>0.75</v>
      </c>
      <c r="Y69" s="950"/>
      <c r="Z69" s="972"/>
      <c r="AA69" s="969"/>
      <c r="AB69" s="969"/>
      <c r="AC69" s="969"/>
    </row>
    <row r="70" spans="1:29" s="29" customFormat="1" ht="37.5">
      <c r="A70" s="939">
        <f t="shared" si="2"/>
        <v>2.3099999999999992</v>
      </c>
      <c r="B70" s="969" t="s">
        <v>249</v>
      </c>
      <c r="C70" s="970"/>
      <c r="D70" s="971"/>
      <c r="E70" s="969"/>
      <c r="F70" s="969"/>
      <c r="G70" s="969"/>
      <c r="H70" s="969"/>
      <c r="I70" s="969"/>
      <c r="J70" s="969"/>
      <c r="K70" s="969"/>
      <c r="L70" s="969"/>
      <c r="M70" s="969"/>
      <c r="N70" s="969"/>
      <c r="O70" s="240">
        <v>0.75</v>
      </c>
      <c r="P70" s="950"/>
      <c r="Q70" s="972"/>
      <c r="R70" s="969"/>
      <c r="S70" s="969"/>
      <c r="T70" s="969"/>
      <c r="U70" s="969"/>
      <c r="V70" s="969"/>
      <c r="W70" s="969"/>
      <c r="X70" s="240">
        <v>0.75</v>
      </c>
      <c r="Y70" s="950"/>
      <c r="Z70" s="972"/>
      <c r="AA70" s="969"/>
      <c r="AB70" s="969"/>
      <c r="AC70" s="969"/>
    </row>
    <row r="71" spans="1:29" s="29" customFormat="1" ht="37.5">
      <c r="A71" s="939">
        <f t="shared" si="2"/>
        <v>2.319999999999999</v>
      </c>
      <c r="B71" s="969" t="s">
        <v>250</v>
      </c>
      <c r="C71" s="970"/>
      <c r="D71" s="971"/>
      <c r="E71" s="969"/>
      <c r="F71" s="969"/>
      <c r="G71" s="969"/>
      <c r="H71" s="969"/>
      <c r="I71" s="969"/>
      <c r="J71" s="969"/>
      <c r="K71" s="969"/>
      <c r="L71" s="969"/>
      <c r="M71" s="969"/>
      <c r="N71" s="969"/>
      <c r="O71" s="240">
        <v>0.2</v>
      </c>
      <c r="P71" s="950"/>
      <c r="Q71" s="972"/>
      <c r="R71" s="969"/>
      <c r="S71" s="969"/>
      <c r="T71" s="969"/>
      <c r="U71" s="969"/>
      <c r="V71" s="969"/>
      <c r="W71" s="969"/>
      <c r="X71" s="240">
        <v>0.2</v>
      </c>
      <c r="Y71" s="950"/>
      <c r="Z71" s="972"/>
      <c r="AA71" s="969"/>
      <c r="AB71" s="969"/>
      <c r="AC71" s="969"/>
    </row>
    <row r="72" spans="1:29" s="29" customFormat="1" ht="37.5">
      <c r="A72" s="939">
        <f t="shared" si="2"/>
        <v>2.3299999999999987</v>
      </c>
      <c r="B72" s="969" t="s">
        <v>251</v>
      </c>
      <c r="C72" s="970"/>
      <c r="D72" s="971"/>
      <c r="E72" s="969"/>
      <c r="F72" s="969"/>
      <c r="G72" s="969"/>
      <c r="H72" s="969"/>
      <c r="I72" s="969"/>
      <c r="J72" s="969"/>
      <c r="K72" s="969"/>
      <c r="L72" s="969"/>
      <c r="M72" s="969"/>
      <c r="N72" s="969"/>
      <c r="O72" s="240">
        <v>0.2</v>
      </c>
      <c r="P72" s="950"/>
      <c r="Q72" s="972"/>
      <c r="R72" s="969"/>
      <c r="S72" s="969"/>
      <c r="T72" s="969"/>
      <c r="U72" s="969"/>
      <c r="V72" s="969"/>
      <c r="W72" s="969"/>
      <c r="X72" s="240">
        <v>0.2</v>
      </c>
      <c r="Y72" s="950"/>
      <c r="Z72" s="972"/>
      <c r="AA72" s="969"/>
      <c r="AB72" s="969"/>
      <c r="AC72" s="969"/>
    </row>
    <row r="73" spans="1:29" s="29" customFormat="1" ht="37.5">
      <c r="A73" s="939">
        <f t="shared" si="2"/>
        <v>2.3399999999999985</v>
      </c>
      <c r="B73" s="969" t="s">
        <v>229</v>
      </c>
      <c r="C73" s="970"/>
      <c r="D73" s="971"/>
      <c r="E73" s="969"/>
      <c r="F73" s="969"/>
      <c r="G73" s="969"/>
      <c r="H73" s="969"/>
      <c r="I73" s="969"/>
      <c r="J73" s="969"/>
      <c r="K73" s="969"/>
      <c r="L73" s="969"/>
      <c r="M73" s="969"/>
      <c r="N73" s="969"/>
      <c r="O73" s="240"/>
      <c r="P73" s="950"/>
      <c r="Q73" s="972"/>
      <c r="R73" s="969"/>
      <c r="S73" s="969"/>
      <c r="T73" s="969"/>
      <c r="U73" s="969"/>
      <c r="V73" s="969"/>
      <c r="W73" s="969"/>
      <c r="X73" s="240"/>
      <c r="Y73" s="950"/>
      <c r="Z73" s="972"/>
      <c r="AA73" s="969"/>
      <c r="AB73" s="969"/>
      <c r="AC73" s="969"/>
    </row>
    <row r="74" spans="1:29" s="29" customFormat="1" ht="37.5">
      <c r="A74" s="939">
        <f t="shared" si="2"/>
        <v>2.3499999999999983</v>
      </c>
      <c r="B74" s="969" t="s">
        <v>252</v>
      </c>
      <c r="C74" s="970"/>
      <c r="D74" s="971"/>
      <c r="E74" s="969"/>
      <c r="F74" s="969"/>
      <c r="G74" s="969"/>
      <c r="H74" s="969"/>
      <c r="I74" s="969"/>
      <c r="J74" s="969"/>
      <c r="K74" s="969"/>
      <c r="L74" s="969"/>
      <c r="M74" s="969"/>
      <c r="N74" s="969"/>
      <c r="O74" s="240">
        <v>0.5</v>
      </c>
      <c r="P74" s="950"/>
      <c r="Q74" s="972"/>
      <c r="R74" s="969"/>
      <c r="S74" s="969"/>
      <c r="T74" s="969"/>
      <c r="U74" s="969"/>
      <c r="V74" s="969"/>
      <c r="W74" s="969"/>
      <c r="X74" s="240">
        <v>0.5</v>
      </c>
      <c r="Y74" s="950"/>
      <c r="Z74" s="972"/>
      <c r="AA74" s="969"/>
      <c r="AB74" s="969"/>
      <c r="AC74" s="969"/>
    </row>
    <row r="75" spans="1:29" s="29" customFormat="1" ht="37.5">
      <c r="A75" s="939">
        <f t="shared" si="2"/>
        <v>2.3599999999999981</v>
      </c>
      <c r="B75" s="969" t="s">
        <v>230</v>
      </c>
      <c r="C75" s="970"/>
      <c r="D75" s="971"/>
      <c r="E75" s="969"/>
      <c r="F75" s="969"/>
      <c r="G75" s="969"/>
      <c r="H75" s="969"/>
      <c r="I75" s="969"/>
      <c r="J75" s="969"/>
      <c r="K75" s="969"/>
      <c r="L75" s="969"/>
      <c r="M75" s="969"/>
      <c r="N75" s="969"/>
      <c r="O75" s="240">
        <v>0.2</v>
      </c>
      <c r="P75" s="950"/>
      <c r="Q75" s="972"/>
      <c r="R75" s="969"/>
      <c r="S75" s="969"/>
      <c r="T75" s="969"/>
      <c r="U75" s="969"/>
      <c r="V75" s="969"/>
      <c r="W75" s="969"/>
      <c r="X75" s="240">
        <v>0.2</v>
      </c>
      <c r="Y75" s="950"/>
      <c r="Z75" s="972"/>
      <c r="AA75" s="969"/>
      <c r="AB75" s="969"/>
      <c r="AC75" s="969"/>
    </row>
    <row r="76" spans="1:29" s="29" customFormat="1" ht="18.75">
      <c r="A76" s="939"/>
      <c r="B76" s="233" t="s">
        <v>232</v>
      </c>
      <c r="C76" s="941"/>
      <c r="D76" s="942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4"/>
      <c r="P76" s="234"/>
      <c r="Q76" s="234"/>
      <c r="R76" s="233"/>
      <c r="S76" s="233"/>
      <c r="T76" s="233"/>
      <c r="U76" s="233"/>
      <c r="V76" s="233"/>
      <c r="W76" s="233"/>
      <c r="X76" s="234"/>
      <c r="Y76" s="234"/>
      <c r="Z76" s="234"/>
      <c r="AA76" s="233"/>
      <c r="AB76" s="233"/>
      <c r="AC76" s="233"/>
    </row>
    <row r="77" spans="1:29" s="29" customFormat="1" ht="37.5">
      <c r="A77" s="939"/>
      <c r="B77" s="940" t="s">
        <v>236</v>
      </c>
      <c r="C77" s="941"/>
      <c r="D77" s="942"/>
      <c r="E77" s="940"/>
      <c r="F77" s="940"/>
      <c r="G77" s="940"/>
      <c r="H77" s="940"/>
      <c r="I77" s="940"/>
      <c r="J77" s="940"/>
      <c r="K77" s="940"/>
      <c r="L77" s="940"/>
      <c r="M77" s="940"/>
      <c r="N77" s="940"/>
      <c r="O77" s="234"/>
      <c r="P77" s="943"/>
      <c r="Q77" s="943"/>
      <c r="R77" s="940"/>
      <c r="S77" s="940"/>
      <c r="T77" s="940"/>
      <c r="U77" s="940"/>
      <c r="V77" s="940"/>
      <c r="W77" s="940"/>
      <c r="X77" s="234"/>
      <c r="Y77" s="943"/>
      <c r="Z77" s="943"/>
      <c r="AA77" s="940"/>
      <c r="AB77" s="940"/>
      <c r="AC77" s="940"/>
    </row>
    <row r="78" spans="1:29" s="29" customFormat="1" ht="18.75">
      <c r="A78" s="939"/>
      <c r="B78" s="230" t="s">
        <v>293</v>
      </c>
      <c r="C78" s="941"/>
      <c r="D78" s="942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4"/>
      <c r="P78" s="980"/>
      <c r="Q78" s="980"/>
      <c r="R78" s="230"/>
      <c r="S78" s="230"/>
      <c r="T78" s="230"/>
      <c r="U78" s="230"/>
      <c r="V78" s="230"/>
      <c r="W78" s="230"/>
      <c r="X78" s="234"/>
      <c r="Y78" s="980"/>
      <c r="Z78" s="980"/>
      <c r="AA78" s="230"/>
      <c r="AB78" s="230"/>
      <c r="AC78" s="230"/>
    </row>
    <row r="79" spans="1:29" s="29" customFormat="1" ht="37.5">
      <c r="A79" s="944">
        <v>3</v>
      </c>
      <c r="B79" s="956" t="s">
        <v>22</v>
      </c>
      <c r="C79" s="957"/>
      <c r="D79" s="958"/>
      <c r="E79" s="956"/>
      <c r="F79" s="956"/>
      <c r="G79" s="956"/>
      <c r="H79" s="956"/>
      <c r="I79" s="956"/>
      <c r="J79" s="956"/>
      <c r="K79" s="956"/>
      <c r="L79" s="956"/>
      <c r="M79" s="956"/>
      <c r="N79" s="956"/>
      <c r="O79" s="237"/>
      <c r="P79" s="959"/>
      <c r="Q79" s="959"/>
      <c r="R79" s="956"/>
      <c r="S79" s="956"/>
      <c r="T79" s="956"/>
      <c r="U79" s="956"/>
      <c r="V79" s="956"/>
      <c r="W79" s="956"/>
      <c r="X79" s="237"/>
      <c r="Y79" s="959"/>
      <c r="Z79" s="959"/>
      <c r="AA79" s="956"/>
      <c r="AB79" s="956"/>
      <c r="AC79" s="956"/>
    </row>
    <row r="80" spans="1:29" s="29" customFormat="1" ht="18.75">
      <c r="A80" s="942" t="s">
        <v>265</v>
      </c>
      <c r="B80" s="956" t="s">
        <v>258</v>
      </c>
      <c r="C80" s="957"/>
      <c r="D80" s="958"/>
      <c r="E80" s="956"/>
      <c r="F80" s="956"/>
      <c r="G80" s="956"/>
      <c r="H80" s="956"/>
      <c r="I80" s="956"/>
      <c r="J80" s="956"/>
      <c r="K80" s="956"/>
      <c r="L80" s="956"/>
      <c r="M80" s="956"/>
      <c r="N80" s="956"/>
      <c r="O80" s="237"/>
      <c r="P80" s="959"/>
      <c r="Q80" s="959"/>
      <c r="R80" s="956"/>
      <c r="S80" s="956"/>
      <c r="T80" s="956"/>
      <c r="U80" s="956"/>
      <c r="V80" s="956"/>
      <c r="W80" s="956"/>
      <c r="X80" s="237"/>
      <c r="Y80" s="959"/>
      <c r="Z80" s="959"/>
      <c r="AA80" s="956"/>
      <c r="AB80" s="956"/>
      <c r="AC80" s="956"/>
    </row>
    <row r="81" spans="1:29" s="29" customFormat="1" ht="18.75">
      <c r="A81" s="939"/>
      <c r="B81" s="964" t="s">
        <v>14</v>
      </c>
      <c r="C81" s="965"/>
      <c r="D81" s="966"/>
      <c r="E81" s="964"/>
      <c r="F81" s="964"/>
      <c r="G81" s="964"/>
      <c r="H81" s="964"/>
      <c r="I81" s="964"/>
      <c r="J81" s="964"/>
      <c r="K81" s="964"/>
      <c r="L81" s="964"/>
      <c r="M81" s="964"/>
      <c r="N81" s="964"/>
      <c r="O81" s="239"/>
      <c r="P81" s="967"/>
      <c r="Q81" s="967"/>
      <c r="R81" s="964"/>
      <c r="S81" s="964"/>
      <c r="T81" s="964"/>
      <c r="U81" s="964"/>
      <c r="V81" s="964"/>
      <c r="W81" s="964"/>
      <c r="X81" s="239"/>
      <c r="Y81" s="967"/>
      <c r="Z81" s="967"/>
      <c r="AA81" s="964"/>
      <c r="AB81" s="964"/>
      <c r="AC81" s="964"/>
    </row>
    <row r="82" spans="1:29" s="29" customFormat="1" ht="37.5">
      <c r="A82" s="939">
        <v>3.01</v>
      </c>
      <c r="B82" s="949" t="s">
        <v>153</v>
      </c>
      <c r="C82" s="947"/>
      <c r="D82" s="939"/>
      <c r="E82" s="949"/>
      <c r="F82" s="949"/>
      <c r="G82" s="949"/>
      <c r="H82" s="949"/>
      <c r="I82" s="949"/>
      <c r="J82" s="949"/>
      <c r="K82" s="949"/>
      <c r="L82" s="949"/>
      <c r="M82" s="949"/>
      <c r="N82" s="949"/>
      <c r="O82" s="240">
        <v>2</v>
      </c>
      <c r="P82" s="950"/>
      <c r="Q82" s="950"/>
      <c r="R82" s="949"/>
      <c r="S82" s="949"/>
      <c r="T82" s="949"/>
      <c r="U82" s="949"/>
      <c r="V82" s="949"/>
      <c r="W82" s="949"/>
      <c r="X82" s="240">
        <v>2</v>
      </c>
      <c r="Y82" s="950"/>
      <c r="Z82" s="950"/>
      <c r="AA82" s="949"/>
      <c r="AB82" s="949"/>
      <c r="AC82" s="949"/>
    </row>
    <row r="83" spans="1:29" s="29" customFormat="1" ht="37.5">
      <c r="A83" s="939">
        <f t="shared" ref="A83:A85" si="3">+A82+0.01</f>
        <v>3.0199999999999996</v>
      </c>
      <c r="B83" s="949" t="s">
        <v>15</v>
      </c>
      <c r="C83" s="947"/>
      <c r="D83" s="93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240">
        <v>3</v>
      </c>
      <c r="P83" s="950"/>
      <c r="Q83" s="950"/>
      <c r="R83" s="949"/>
      <c r="S83" s="949"/>
      <c r="T83" s="949"/>
      <c r="U83" s="949"/>
      <c r="V83" s="949"/>
      <c r="W83" s="949"/>
      <c r="X83" s="240">
        <v>3</v>
      </c>
      <c r="Y83" s="950"/>
      <c r="Z83" s="950"/>
      <c r="AA83" s="949"/>
      <c r="AB83" s="949"/>
      <c r="AC83" s="949"/>
    </row>
    <row r="84" spans="1:29" s="29" customFormat="1" ht="19.5">
      <c r="A84" s="939">
        <f t="shared" si="3"/>
        <v>3.0299999999999994</v>
      </c>
      <c r="B84" s="949" t="s">
        <v>154</v>
      </c>
      <c r="C84" s="947"/>
      <c r="D84" s="939"/>
      <c r="E84" s="949"/>
      <c r="F84" s="949"/>
      <c r="G84" s="949"/>
      <c r="H84" s="949"/>
      <c r="I84" s="949"/>
      <c r="J84" s="949"/>
      <c r="K84" s="949"/>
      <c r="L84" s="949"/>
      <c r="M84" s="949"/>
      <c r="N84" s="949"/>
      <c r="O84" s="241">
        <v>0.375</v>
      </c>
      <c r="P84" s="950"/>
      <c r="Q84" s="950"/>
      <c r="R84" s="949"/>
      <c r="S84" s="949"/>
      <c r="T84" s="949"/>
      <c r="U84" s="949"/>
      <c r="V84" s="949"/>
      <c r="W84" s="949"/>
      <c r="X84" s="241">
        <v>0.375</v>
      </c>
      <c r="Y84" s="950"/>
      <c r="Z84" s="950"/>
      <c r="AA84" s="949"/>
      <c r="AB84" s="949"/>
      <c r="AC84" s="949"/>
    </row>
    <row r="85" spans="1:29" s="29" customFormat="1" ht="37.5">
      <c r="A85" s="939">
        <f t="shared" si="3"/>
        <v>3.0399999999999991</v>
      </c>
      <c r="B85" s="949" t="s">
        <v>155</v>
      </c>
      <c r="C85" s="947"/>
      <c r="D85" s="93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235"/>
      <c r="P85" s="950"/>
      <c r="Q85" s="950"/>
      <c r="R85" s="949"/>
      <c r="S85" s="949"/>
      <c r="T85" s="949"/>
      <c r="U85" s="949"/>
      <c r="V85" s="949"/>
      <c r="W85" s="949"/>
      <c r="X85" s="235"/>
      <c r="Y85" s="950"/>
      <c r="Z85" s="950"/>
      <c r="AA85" s="949"/>
      <c r="AB85" s="949"/>
      <c r="AC85" s="949"/>
    </row>
    <row r="86" spans="1:29" s="29" customFormat="1" ht="18.75">
      <c r="A86" s="939"/>
      <c r="B86" s="968" t="s">
        <v>233</v>
      </c>
      <c r="C86" s="965"/>
      <c r="D86" s="966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239"/>
      <c r="P86" s="239"/>
      <c r="Q86" s="239"/>
      <c r="R86" s="968"/>
      <c r="S86" s="968"/>
      <c r="T86" s="968"/>
      <c r="U86" s="968"/>
      <c r="V86" s="968"/>
      <c r="W86" s="968"/>
      <c r="X86" s="239"/>
      <c r="Y86" s="239"/>
      <c r="Z86" s="239"/>
      <c r="AA86" s="968"/>
      <c r="AB86" s="968"/>
      <c r="AC86" s="968"/>
    </row>
    <row r="87" spans="1:29" s="29" customFormat="1" ht="18.75">
      <c r="A87" s="939"/>
      <c r="B87" s="964" t="s">
        <v>327</v>
      </c>
      <c r="C87" s="965"/>
      <c r="D87" s="966"/>
      <c r="E87" s="964"/>
      <c r="F87" s="964"/>
      <c r="G87" s="964"/>
      <c r="H87" s="964"/>
      <c r="I87" s="964"/>
      <c r="J87" s="964"/>
      <c r="K87" s="964"/>
      <c r="L87" s="964"/>
      <c r="M87" s="964"/>
      <c r="N87" s="964"/>
      <c r="O87" s="239"/>
      <c r="P87" s="967"/>
      <c r="Q87" s="967"/>
      <c r="R87" s="964"/>
      <c r="S87" s="964"/>
      <c r="T87" s="964"/>
      <c r="U87" s="964"/>
      <c r="V87" s="964"/>
      <c r="W87" s="964"/>
      <c r="X87" s="239"/>
      <c r="Y87" s="967"/>
      <c r="Z87" s="967"/>
      <c r="AA87" s="964"/>
      <c r="AB87" s="964"/>
      <c r="AC87" s="964"/>
    </row>
    <row r="88" spans="1:29" s="29" customFormat="1" ht="37.5">
      <c r="A88" s="939">
        <v>3.05</v>
      </c>
      <c r="B88" s="969" t="s">
        <v>245</v>
      </c>
      <c r="C88" s="993"/>
      <c r="D88" s="994"/>
      <c r="E88" s="995"/>
      <c r="F88" s="995"/>
      <c r="G88" s="995"/>
      <c r="H88" s="995"/>
      <c r="I88" s="995"/>
      <c r="J88" s="995"/>
      <c r="K88" s="995"/>
      <c r="L88" s="995"/>
      <c r="M88" s="995"/>
      <c r="N88" s="995"/>
      <c r="O88" s="240">
        <v>9</v>
      </c>
      <c r="P88" s="996"/>
      <c r="Q88" s="996"/>
      <c r="R88" s="995"/>
      <c r="S88" s="995"/>
      <c r="T88" s="995"/>
      <c r="U88" s="995"/>
      <c r="V88" s="995"/>
      <c r="W88" s="995"/>
      <c r="X88" s="240">
        <v>9</v>
      </c>
      <c r="Y88" s="996"/>
      <c r="Z88" s="996"/>
      <c r="AA88" s="995"/>
      <c r="AB88" s="995"/>
      <c r="AC88" s="995"/>
    </row>
    <row r="89" spans="1:29" s="29" customFormat="1" ht="37.5">
      <c r="A89" s="939">
        <f t="shared" ref="A89:A90" si="4">+A88+0.01</f>
        <v>3.0599999999999996</v>
      </c>
      <c r="B89" s="969" t="s">
        <v>168</v>
      </c>
      <c r="C89" s="993"/>
      <c r="D89" s="994"/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240">
        <v>0.6</v>
      </c>
      <c r="P89" s="996"/>
      <c r="Q89" s="996"/>
      <c r="R89" s="995"/>
      <c r="S89" s="995"/>
      <c r="T89" s="995"/>
      <c r="U89" s="995"/>
      <c r="V89" s="995"/>
      <c r="W89" s="995"/>
      <c r="X89" s="240">
        <v>0.6</v>
      </c>
      <c r="Y89" s="996"/>
      <c r="Z89" s="996"/>
      <c r="AA89" s="995"/>
      <c r="AB89" s="995"/>
      <c r="AC89" s="995"/>
    </row>
    <row r="90" spans="1:29" s="29" customFormat="1" ht="56.25">
      <c r="A90" s="939">
        <f t="shared" si="4"/>
        <v>3.0699999999999994</v>
      </c>
      <c r="B90" s="969" t="s">
        <v>244</v>
      </c>
      <c r="C90" s="993"/>
      <c r="D90" s="994"/>
      <c r="E90" s="995"/>
      <c r="F90" s="995"/>
      <c r="G90" s="995"/>
      <c r="H90" s="995"/>
      <c r="I90" s="995"/>
      <c r="J90" s="995"/>
      <c r="K90" s="995"/>
      <c r="L90" s="995"/>
      <c r="M90" s="995"/>
      <c r="N90" s="995"/>
      <c r="O90" s="240">
        <v>0.5</v>
      </c>
      <c r="P90" s="996"/>
      <c r="Q90" s="996"/>
      <c r="R90" s="995"/>
      <c r="S90" s="995"/>
      <c r="T90" s="995"/>
      <c r="U90" s="995"/>
      <c r="V90" s="995"/>
      <c r="W90" s="995"/>
      <c r="X90" s="240">
        <v>0.5</v>
      </c>
      <c r="Y90" s="996"/>
      <c r="Z90" s="996"/>
      <c r="AA90" s="995"/>
      <c r="AB90" s="995"/>
      <c r="AC90" s="995"/>
    </row>
    <row r="91" spans="1:29" s="29" customFormat="1" ht="19.5">
      <c r="A91" s="939"/>
      <c r="B91" s="969" t="s">
        <v>18</v>
      </c>
      <c r="C91" s="993"/>
      <c r="D91" s="994"/>
      <c r="E91" s="995"/>
      <c r="F91" s="995"/>
      <c r="G91" s="995"/>
      <c r="H91" s="995"/>
      <c r="I91" s="995"/>
      <c r="J91" s="995"/>
      <c r="K91" s="995"/>
      <c r="L91" s="995"/>
      <c r="M91" s="995"/>
      <c r="N91" s="995"/>
      <c r="O91" s="250"/>
      <c r="P91" s="996"/>
      <c r="Q91" s="996"/>
      <c r="R91" s="995"/>
      <c r="S91" s="995"/>
      <c r="T91" s="995"/>
      <c r="U91" s="995"/>
      <c r="V91" s="995"/>
      <c r="W91" s="995"/>
      <c r="X91" s="250"/>
      <c r="Y91" s="996"/>
      <c r="Z91" s="996"/>
      <c r="AA91" s="995"/>
      <c r="AB91" s="995"/>
      <c r="AC91" s="995"/>
    </row>
    <row r="92" spans="1:29" s="29" customFormat="1" ht="19.5">
      <c r="A92" s="939" t="s">
        <v>19</v>
      </c>
      <c r="B92" s="973" t="s">
        <v>171</v>
      </c>
      <c r="C92" s="997"/>
      <c r="D92" s="998"/>
      <c r="E92" s="999"/>
      <c r="F92" s="999"/>
      <c r="G92" s="999"/>
      <c r="H92" s="999"/>
      <c r="I92" s="999"/>
      <c r="J92" s="999"/>
      <c r="K92" s="999"/>
      <c r="L92" s="999"/>
      <c r="M92" s="999"/>
      <c r="N92" s="999"/>
      <c r="O92" s="244">
        <v>3</v>
      </c>
      <c r="P92" s="1000"/>
      <c r="Q92" s="1000"/>
      <c r="R92" s="999"/>
      <c r="S92" s="999"/>
      <c r="T92" s="999"/>
      <c r="U92" s="999"/>
      <c r="V92" s="999"/>
      <c r="W92" s="999"/>
      <c r="X92" s="244">
        <v>3</v>
      </c>
      <c r="Y92" s="1000"/>
      <c r="Z92" s="1000"/>
      <c r="AA92" s="999"/>
      <c r="AB92" s="999"/>
      <c r="AC92" s="999"/>
    </row>
    <row r="93" spans="1:29" s="29" customFormat="1" ht="56.25">
      <c r="A93" s="939" t="s">
        <v>20</v>
      </c>
      <c r="B93" s="973" t="s">
        <v>172</v>
      </c>
      <c r="C93" s="947"/>
      <c r="D93" s="939"/>
      <c r="E93" s="949"/>
      <c r="F93" s="949"/>
      <c r="G93" s="949"/>
      <c r="H93" s="949"/>
      <c r="I93" s="949"/>
      <c r="J93" s="949"/>
      <c r="K93" s="949"/>
      <c r="L93" s="949"/>
      <c r="M93" s="949"/>
      <c r="N93" s="949"/>
      <c r="O93" s="245">
        <v>9.6</v>
      </c>
      <c r="P93" s="950"/>
      <c r="Q93" s="950"/>
      <c r="R93" s="949"/>
      <c r="S93" s="949"/>
      <c r="T93" s="949"/>
      <c r="U93" s="949"/>
      <c r="V93" s="949"/>
      <c r="W93" s="949"/>
      <c r="X93" s="245">
        <v>9.6</v>
      </c>
      <c r="Y93" s="950"/>
      <c r="Z93" s="950"/>
      <c r="AA93" s="949"/>
      <c r="AB93" s="949"/>
      <c r="AC93" s="949"/>
    </row>
    <row r="94" spans="1:29" s="29" customFormat="1" ht="75">
      <c r="A94" s="939" t="s">
        <v>21</v>
      </c>
      <c r="B94" s="973" t="s">
        <v>223</v>
      </c>
      <c r="C94" s="947"/>
      <c r="D94" s="939"/>
      <c r="E94" s="949"/>
      <c r="F94" s="949"/>
      <c r="G94" s="949"/>
      <c r="H94" s="949"/>
      <c r="I94" s="949"/>
      <c r="J94" s="949"/>
      <c r="K94" s="949"/>
      <c r="L94" s="949"/>
      <c r="M94" s="949"/>
      <c r="N94" s="949"/>
      <c r="O94" s="240">
        <v>2.88</v>
      </c>
      <c r="P94" s="950"/>
      <c r="Q94" s="950"/>
      <c r="R94" s="949"/>
      <c r="S94" s="949"/>
      <c r="T94" s="949"/>
      <c r="U94" s="949"/>
      <c r="V94" s="949"/>
      <c r="W94" s="949"/>
      <c r="X94" s="240">
        <v>2.88</v>
      </c>
      <c r="Y94" s="950"/>
      <c r="Z94" s="950"/>
      <c r="AA94" s="949"/>
      <c r="AB94" s="949"/>
      <c r="AC94" s="949"/>
    </row>
    <row r="95" spans="1:29" s="29" customFormat="1" ht="37.5">
      <c r="A95" s="939" t="s">
        <v>173</v>
      </c>
      <c r="B95" s="973" t="s">
        <v>174</v>
      </c>
      <c r="C95" s="947"/>
      <c r="D95" s="939"/>
      <c r="E95" s="949"/>
      <c r="F95" s="949"/>
      <c r="G95" s="949"/>
      <c r="H95" s="949"/>
      <c r="I95" s="949"/>
      <c r="J95" s="949"/>
      <c r="K95" s="949"/>
      <c r="L95" s="949"/>
      <c r="M95" s="949"/>
      <c r="N95" s="949"/>
      <c r="O95" s="240">
        <v>1.5</v>
      </c>
      <c r="P95" s="950"/>
      <c r="Q95" s="950"/>
      <c r="R95" s="949"/>
      <c r="S95" s="949"/>
      <c r="T95" s="949"/>
      <c r="U95" s="949"/>
      <c r="V95" s="949"/>
      <c r="W95" s="949"/>
      <c r="X95" s="240">
        <v>1.5</v>
      </c>
      <c r="Y95" s="950"/>
      <c r="Z95" s="950"/>
      <c r="AA95" s="949"/>
      <c r="AB95" s="949"/>
      <c r="AC95" s="949"/>
    </row>
    <row r="96" spans="1:29" s="29" customFormat="1" ht="37.5">
      <c r="A96" s="939" t="s">
        <v>175</v>
      </c>
      <c r="B96" s="973" t="s">
        <v>176</v>
      </c>
      <c r="C96" s="947"/>
      <c r="D96" s="939"/>
      <c r="E96" s="949"/>
      <c r="F96" s="949"/>
      <c r="G96" s="949"/>
      <c r="H96" s="949"/>
      <c r="I96" s="949"/>
      <c r="J96" s="949"/>
      <c r="K96" s="949"/>
      <c r="L96" s="949"/>
      <c r="M96" s="949"/>
      <c r="N96" s="949"/>
      <c r="O96" s="240">
        <v>1.2</v>
      </c>
      <c r="P96" s="950"/>
      <c r="Q96" s="950"/>
      <c r="R96" s="949"/>
      <c r="S96" s="949"/>
      <c r="T96" s="949"/>
      <c r="U96" s="949"/>
      <c r="V96" s="949"/>
      <c r="W96" s="949"/>
      <c r="X96" s="240">
        <v>1.2</v>
      </c>
      <c r="Y96" s="950"/>
      <c r="Z96" s="950"/>
      <c r="AA96" s="949"/>
      <c r="AB96" s="949"/>
      <c r="AC96" s="949"/>
    </row>
    <row r="97" spans="1:29" s="29" customFormat="1" ht="75">
      <c r="A97" s="939" t="s">
        <v>177</v>
      </c>
      <c r="B97" s="973" t="s">
        <v>178</v>
      </c>
      <c r="C97" s="947"/>
      <c r="D97" s="939"/>
      <c r="E97" s="949"/>
      <c r="F97" s="949"/>
      <c r="G97" s="949"/>
      <c r="H97" s="949"/>
      <c r="I97" s="949"/>
      <c r="J97" s="949"/>
      <c r="K97" s="949"/>
      <c r="L97" s="949"/>
      <c r="M97" s="949"/>
      <c r="N97" s="949"/>
      <c r="O97" s="240">
        <v>1.2</v>
      </c>
      <c r="P97" s="950"/>
      <c r="Q97" s="950"/>
      <c r="R97" s="949"/>
      <c r="S97" s="949"/>
      <c r="T97" s="949"/>
      <c r="U97" s="949"/>
      <c r="V97" s="949"/>
      <c r="W97" s="949"/>
      <c r="X97" s="240">
        <v>1.2</v>
      </c>
      <c r="Y97" s="950"/>
      <c r="Z97" s="950"/>
      <c r="AA97" s="949"/>
      <c r="AB97" s="949"/>
      <c r="AC97" s="949"/>
    </row>
    <row r="98" spans="1:29" s="29" customFormat="1" ht="56.25">
      <c r="A98" s="939" t="s">
        <v>179</v>
      </c>
      <c r="B98" s="973" t="s">
        <v>224</v>
      </c>
      <c r="C98" s="947"/>
      <c r="D98" s="939"/>
      <c r="E98" s="949"/>
      <c r="F98" s="949"/>
      <c r="G98" s="949"/>
      <c r="H98" s="949"/>
      <c r="I98" s="949"/>
      <c r="J98" s="949"/>
      <c r="K98" s="949"/>
      <c r="L98" s="949"/>
      <c r="M98" s="949"/>
      <c r="N98" s="949"/>
      <c r="O98" s="240">
        <v>1.8</v>
      </c>
      <c r="P98" s="950"/>
      <c r="Q98" s="950"/>
      <c r="R98" s="949"/>
      <c r="S98" s="949"/>
      <c r="T98" s="949"/>
      <c r="U98" s="949"/>
      <c r="V98" s="949"/>
      <c r="W98" s="949"/>
      <c r="X98" s="240">
        <v>1.8</v>
      </c>
      <c r="Y98" s="950"/>
      <c r="Z98" s="950"/>
      <c r="AA98" s="949"/>
      <c r="AB98" s="949"/>
      <c r="AC98" s="949"/>
    </row>
    <row r="99" spans="1:29" s="29" customFormat="1" ht="37.5">
      <c r="A99" s="939">
        <v>3.08</v>
      </c>
      <c r="B99" s="973" t="s">
        <v>262</v>
      </c>
      <c r="C99" s="947"/>
      <c r="D99" s="939"/>
      <c r="E99" s="949"/>
      <c r="F99" s="949"/>
      <c r="G99" s="949"/>
      <c r="H99" s="949"/>
      <c r="I99" s="949"/>
      <c r="J99" s="949"/>
      <c r="K99" s="949"/>
      <c r="L99" s="949"/>
      <c r="M99" s="949"/>
      <c r="N99" s="949"/>
      <c r="O99" s="240">
        <v>0.5</v>
      </c>
      <c r="P99" s="950"/>
      <c r="Q99" s="950"/>
      <c r="R99" s="949"/>
      <c r="S99" s="949"/>
      <c r="T99" s="949"/>
      <c r="U99" s="949"/>
      <c r="V99" s="949"/>
      <c r="W99" s="949"/>
      <c r="X99" s="240">
        <v>0.5</v>
      </c>
      <c r="Y99" s="950"/>
      <c r="Z99" s="950"/>
      <c r="AA99" s="949"/>
      <c r="AB99" s="949"/>
      <c r="AC99" s="949"/>
    </row>
    <row r="100" spans="1:29" s="29" customFormat="1" ht="37.5">
      <c r="A100" s="939">
        <f t="shared" ref="A100:A107" si="5">+A99+0.01</f>
        <v>3.09</v>
      </c>
      <c r="B100" s="973" t="s">
        <v>263</v>
      </c>
      <c r="C100" s="947"/>
      <c r="D100" s="939"/>
      <c r="E100" s="949"/>
      <c r="F100" s="949"/>
      <c r="G100" s="949"/>
      <c r="H100" s="949"/>
      <c r="I100" s="949"/>
      <c r="J100" s="949"/>
      <c r="K100" s="949"/>
      <c r="L100" s="949"/>
      <c r="M100" s="949"/>
      <c r="N100" s="949"/>
      <c r="O100" s="240">
        <v>0.5</v>
      </c>
      <c r="P100" s="950"/>
      <c r="Q100" s="950"/>
      <c r="R100" s="949"/>
      <c r="S100" s="949"/>
      <c r="T100" s="949"/>
      <c r="U100" s="949"/>
      <c r="V100" s="949"/>
      <c r="W100" s="949"/>
      <c r="X100" s="240">
        <v>0.5</v>
      </c>
      <c r="Y100" s="950"/>
      <c r="Z100" s="950"/>
      <c r="AA100" s="949"/>
      <c r="AB100" s="949"/>
      <c r="AC100" s="949"/>
    </row>
    <row r="101" spans="1:29" s="29" customFormat="1" ht="37.5">
      <c r="A101" s="939">
        <f t="shared" si="5"/>
        <v>3.0999999999999996</v>
      </c>
      <c r="B101" s="973" t="s">
        <v>264</v>
      </c>
      <c r="C101" s="947"/>
      <c r="D101" s="939"/>
      <c r="E101" s="949"/>
      <c r="F101" s="949"/>
      <c r="G101" s="949"/>
      <c r="H101" s="949"/>
      <c r="I101" s="949"/>
      <c r="J101" s="949"/>
      <c r="K101" s="949"/>
      <c r="L101" s="949"/>
      <c r="M101" s="949"/>
      <c r="N101" s="949"/>
      <c r="O101" s="241">
        <v>0.625</v>
      </c>
      <c r="P101" s="950"/>
      <c r="Q101" s="950"/>
      <c r="R101" s="949"/>
      <c r="S101" s="949"/>
      <c r="T101" s="949"/>
      <c r="U101" s="949"/>
      <c r="V101" s="949"/>
      <c r="W101" s="949"/>
      <c r="X101" s="241">
        <v>0.625</v>
      </c>
      <c r="Y101" s="950"/>
      <c r="Z101" s="950"/>
      <c r="AA101" s="949"/>
      <c r="AB101" s="949"/>
      <c r="AC101" s="949"/>
    </row>
    <row r="102" spans="1:29" s="29" customFormat="1" ht="37.5">
      <c r="A102" s="939">
        <f t="shared" si="5"/>
        <v>3.1099999999999994</v>
      </c>
      <c r="B102" s="973" t="s">
        <v>180</v>
      </c>
      <c r="C102" s="947"/>
      <c r="D102" s="93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241">
        <v>0.375</v>
      </c>
      <c r="P102" s="950"/>
      <c r="Q102" s="950"/>
      <c r="R102" s="949"/>
      <c r="S102" s="949"/>
      <c r="T102" s="949"/>
      <c r="U102" s="949"/>
      <c r="V102" s="949"/>
      <c r="W102" s="949"/>
      <c r="X102" s="241">
        <v>0.375</v>
      </c>
      <c r="Y102" s="950"/>
      <c r="Z102" s="950"/>
      <c r="AA102" s="949"/>
      <c r="AB102" s="949"/>
      <c r="AC102" s="949"/>
    </row>
    <row r="103" spans="1:29" s="29" customFormat="1" ht="37.5">
      <c r="A103" s="939">
        <f t="shared" si="5"/>
        <v>3.1199999999999992</v>
      </c>
      <c r="B103" s="973" t="s">
        <v>181</v>
      </c>
      <c r="C103" s="947"/>
      <c r="D103" s="939"/>
      <c r="E103" s="949"/>
      <c r="F103" s="949"/>
      <c r="G103" s="949"/>
      <c r="H103" s="949"/>
      <c r="I103" s="949"/>
      <c r="J103" s="949"/>
      <c r="K103" s="949"/>
      <c r="L103" s="949"/>
      <c r="M103" s="949"/>
      <c r="N103" s="949"/>
      <c r="O103" s="241">
        <v>0.375</v>
      </c>
      <c r="P103" s="950"/>
      <c r="Q103" s="950"/>
      <c r="R103" s="949"/>
      <c r="S103" s="949"/>
      <c r="T103" s="949"/>
      <c r="U103" s="949"/>
      <c r="V103" s="949"/>
      <c r="W103" s="949"/>
      <c r="X103" s="241">
        <v>0.375</v>
      </c>
      <c r="Y103" s="950"/>
      <c r="Z103" s="950"/>
      <c r="AA103" s="949"/>
      <c r="AB103" s="949"/>
      <c r="AC103" s="949"/>
    </row>
    <row r="104" spans="1:29" s="29" customFormat="1" ht="37.5">
      <c r="A104" s="939">
        <f t="shared" si="5"/>
        <v>3.129999999999999</v>
      </c>
      <c r="B104" s="973" t="s">
        <v>182</v>
      </c>
      <c r="C104" s="947"/>
      <c r="D104" s="939"/>
      <c r="E104" s="949"/>
      <c r="F104" s="949"/>
      <c r="G104" s="949"/>
      <c r="H104" s="949"/>
      <c r="I104" s="949"/>
      <c r="J104" s="949"/>
      <c r="K104" s="949"/>
      <c r="L104" s="949"/>
      <c r="M104" s="949"/>
      <c r="N104" s="949"/>
      <c r="O104" s="240">
        <v>0.15</v>
      </c>
      <c r="P104" s="950"/>
      <c r="Q104" s="950"/>
      <c r="R104" s="949"/>
      <c r="S104" s="949"/>
      <c r="T104" s="949"/>
      <c r="U104" s="949"/>
      <c r="V104" s="949"/>
      <c r="W104" s="949"/>
      <c r="X104" s="240">
        <v>0.15</v>
      </c>
      <c r="Y104" s="950"/>
      <c r="Z104" s="950"/>
      <c r="AA104" s="949"/>
      <c r="AB104" s="949"/>
      <c r="AC104" s="949"/>
    </row>
    <row r="105" spans="1:29" s="29" customFormat="1" ht="37.5">
      <c r="A105" s="939">
        <f t="shared" si="5"/>
        <v>3.1399999999999988</v>
      </c>
      <c r="B105" s="973" t="s">
        <v>183</v>
      </c>
      <c r="C105" s="947"/>
      <c r="D105" s="939"/>
      <c r="E105" s="949"/>
      <c r="F105" s="949"/>
      <c r="G105" s="949"/>
      <c r="H105" s="949"/>
      <c r="I105" s="949"/>
      <c r="J105" s="949"/>
      <c r="K105" s="949"/>
      <c r="L105" s="949"/>
      <c r="M105" s="949"/>
      <c r="N105" s="949"/>
      <c r="O105" s="240">
        <v>0.15</v>
      </c>
      <c r="P105" s="950"/>
      <c r="Q105" s="950"/>
      <c r="R105" s="949"/>
      <c r="S105" s="949"/>
      <c r="T105" s="949"/>
      <c r="U105" s="949"/>
      <c r="V105" s="949"/>
      <c r="W105" s="949"/>
      <c r="X105" s="240">
        <v>0.15</v>
      </c>
      <c r="Y105" s="950"/>
      <c r="Z105" s="950"/>
      <c r="AA105" s="949"/>
      <c r="AB105" s="949"/>
      <c r="AC105" s="949"/>
    </row>
    <row r="106" spans="1:29" s="29" customFormat="1" ht="37.5">
      <c r="A106" s="939">
        <f t="shared" si="5"/>
        <v>3.1499999999999986</v>
      </c>
      <c r="B106" s="973" t="s">
        <v>184</v>
      </c>
      <c r="C106" s="947"/>
      <c r="D106" s="939"/>
      <c r="E106" s="949"/>
      <c r="F106" s="949"/>
      <c r="G106" s="949"/>
      <c r="H106" s="949"/>
      <c r="I106" s="949"/>
      <c r="J106" s="949"/>
      <c r="K106" s="949"/>
      <c r="L106" s="949"/>
      <c r="M106" s="949"/>
      <c r="N106" s="949"/>
      <c r="O106" s="240"/>
      <c r="P106" s="950"/>
      <c r="Q106" s="950"/>
      <c r="R106" s="949"/>
      <c r="S106" s="949"/>
      <c r="T106" s="949"/>
      <c r="U106" s="949"/>
      <c r="V106" s="949"/>
      <c r="W106" s="949"/>
      <c r="X106" s="240"/>
      <c r="Y106" s="950"/>
      <c r="Z106" s="950"/>
      <c r="AA106" s="949"/>
      <c r="AB106" s="949"/>
      <c r="AC106" s="949"/>
    </row>
    <row r="107" spans="1:29" s="29" customFormat="1" ht="37.5">
      <c r="A107" s="939">
        <f t="shared" si="5"/>
        <v>3.1599999999999984</v>
      </c>
      <c r="B107" s="973" t="s">
        <v>185</v>
      </c>
      <c r="C107" s="947"/>
      <c r="D107" s="939"/>
      <c r="E107" s="949"/>
      <c r="F107" s="949"/>
      <c r="G107" s="949"/>
      <c r="H107" s="949"/>
      <c r="I107" s="949"/>
      <c r="J107" s="949"/>
      <c r="K107" s="949"/>
      <c r="L107" s="949"/>
      <c r="M107" s="949"/>
      <c r="N107" s="949"/>
      <c r="O107" s="240">
        <v>0.25</v>
      </c>
      <c r="P107" s="950"/>
      <c r="Q107" s="950"/>
      <c r="R107" s="949"/>
      <c r="S107" s="949"/>
      <c r="T107" s="949"/>
      <c r="U107" s="949"/>
      <c r="V107" s="949"/>
      <c r="W107" s="949"/>
      <c r="X107" s="240">
        <v>0.25</v>
      </c>
      <c r="Y107" s="950"/>
      <c r="Z107" s="950"/>
      <c r="AA107" s="949"/>
      <c r="AB107" s="949"/>
      <c r="AC107" s="949"/>
    </row>
    <row r="108" spans="1:29" s="29" customFormat="1" ht="37.5">
      <c r="A108" s="939">
        <v>3.17</v>
      </c>
      <c r="B108" s="973" t="s">
        <v>186</v>
      </c>
      <c r="C108" s="947"/>
      <c r="D108" s="939"/>
      <c r="E108" s="949"/>
      <c r="F108" s="949"/>
      <c r="G108" s="949"/>
      <c r="H108" s="949"/>
      <c r="I108" s="949"/>
      <c r="J108" s="949"/>
      <c r="K108" s="949"/>
      <c r="L108" s="949"/>
      <c r="M108" s="949"/>
      <c r="N108" s="949"/>
      <c r="O108" s="240">
        <v>0.1</v>
      </c>
      <c r="P108" s="950"/>
      <c r="Q108" s="950"/>
      <c r="R108" s="949"/>
      <c r="S108" s="949"/>
      <c r="T108" s="949"/>
      <c r="U108" s="949"/>
      <c r="V108" s="949"/>
      <c r="W108" s="949"/>
      <c r="X108" s="240">
        <v>0.1</v>
      </c>
      <c r="Y108" s="950"/>
      <c r="Z108" s="950"/>
      <c r="AA108" s="949"/>
      <c r="AB108" s="949"/>
      <c r="AC108" s="949"/>
    </row>
    <row r="109" spans="1:29" s="29" customFormat="1" ht="18.75">
      <c r="A109" s="939"/>
      <c r="B109" s="977" t="s">
        <v>232</v>
      </c>
      <c r="C109" s="978"/>
      <c r="D109" s="979"/>
      <c r="E109" s="977"/>
      <c r="F109" s="977"/>
      <c r="G109" s="977"/>
      <c r="H109" s="977"/>
      <c r="I109" s="977"/>
      <c r="J109" s="977"/>
      <c r="K109" s="977"/>
      <c r="L109" s="977"/>
      <c r="M109" s="977"/>
      <c r="N109" s="977"/>
      <c r="O109" s="246"/>
      <c r="P109" s="246"/>
      <c r="Q109" s="246"/>
      <c r="R109" s="977"/>
      <c r="S109" s="977"/>
      <c r="T109" s="977"/>
      <c r="U109" s="977"/>
      <c r="V109" s="977"/>
      <c r="W109" s="977"/>
      <c r="X109" s="246"/>
      <c r="Y109" s="246"/>
      <c r="Z109" s="246"/>
      <c r="AA109" s="977"/>
      <c r="AB109" s="977"/>
      <c r="AC109" s="977"/>
    </row>
    <row r="110" spans="1:29" s="29" customFormat="1" ht="37.5">
      <c r="A110" s="939"/>
      <c r="B110" s="968" t="s">
        <v>234</v>
      </c>
      <c r="C110" s="965"/>
      <c r="D110" s="966"/>
      <c r="E110" s="968"/>
      <c r="F110" s="968"/>
      <c r="G110" s="968"/>
      <c r="H110" s="968"/>
      <c r="I110" s="968"/>
      <c r="J110" s="968"/>
      <c r="K110" s="968"/>
      <c r="L110" s="968"/>
      <c r="M110" s="968"/>
      <c r="N110" s="968"/>
      <c r="O110" s="239"/>
      <c r="P110" s="239"/>
      <c r="Q110" s="239"/>
      <c r="R110" s="968"/>
      <c r="S110" s="968"/>
      <c r="T110" s="968"/>
      <c r="U110" s="968"/>
      <c r="V110" s="968"/>
      <c r="W110" s="968"/>
      <c r="X110" s="239"/>
      <c r="Y110" s="239"/>
      <c r="Z110" s="239"/>
      <c r="AA110" s="968"/>
      <c r="AB110" s="968"/>
      <c r="AC110" s="968"/>
    </row>
    <row r="111" spans="1:29" ht="18.75">
      <c r="A111" s="942" t="s">
        <v>266</v>
      </c>
      <c r="B111" s="1001" t="s">
        <v>259</v>
      </c>
      <c r="C111" s="1002"/>
      <c r="D111" s="1003"/>
      <c r="E111" s="1001"/>
      <c r="F111" s="1001"/>
      <c r="G111" s="1001"/>
      <c r="H111" s="1001"/>
      <c r="I111" s="1001"/>
      <c r="J111" s="1001"/>
      <c r="K111" s="1001"/>
      <c r="L111" s="1001"/>
      <c r="M111" s="1001"/>
      <c r="N111" s="1001"/>
      <c r="O111" s="251"/>
      <c r="P111" s="1004"/>
      <c r="Q111" s="1004"/>
      <c r="R111" s="1001"/>
      <c r="S111" s="1001"/>
      <c r="T111" s="1001"/>
      <c r="U111" s="1001"/>
      <c r="V111" s="1001"/>
      <c r="W111" s="1001"/>
      <c r="X111" s="251"/>
      <c r="Y111" s="1004"/>
      <c r="Z111" s="1004"/>
      <c r="AA111" s="1001"/>
      <c r="AB111" s="1001"/>
      <c r="AC111" s="1001"/>
    </row>
    <row r="112" spans="1:29" ht="18.75">
      <c r="A112" s="939"/>
      <c r="B112" s="981" t="s">
        <v>14</v>
      </c>
      <c r="C112" s="982"/>
      <c r="D112" s="983"/>
      <c r="E112" s="981"/>
      <c r="F112" s="981"/>
      <c r="G112" s="981"/>
      <c r="H112" s="981"/>
      <c r="I112" s="981"/>
      <c r="J112" s="981"/>
      <c r="K112" s="981"/>
      <c r="L112" s="981"/>
      <c r="M112" s="981"/>
      <c r="N112" s="981"/>
      <c r="O112" s="247"/>
      <c r="P112" s="984"/>
      <c r="Q112" s="984"/>
      <c r="R112" s="981"/>
      <c r="S112" s="981"/>
      <c r="T112" s="981"/>
      <c r="U112" s="981"/>
      <c r="V112" s="981"/>
      <c r="W112" s="981"/>
      <c r="X112" s="247"/>
      <c r="Y112" s="984"/>
      <c r="Z112" s="984"/>
      <c r="AA112" s="981"/>
      <c r="AB112" s="981"/>
      <c r="AC112" s="981"/>
    </row>
    <row r="113" spans="1:29" ht="37.5">
      <c r="A113" s="939">
        <v>3.18</v>
      </c>
      <c r="B113" s="985" t="s">
        <v>162</v>
      </c>
      <c r="C113" s="986"/>
      <c r="D113" s="987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  <c r="O113" s="240">
        <v>3</v>
      </c>
      <c r="P113" s="988"/>
      <c r="Q113" s="988"/>
      <c r="R113" s="985"/>
      <c r="S113" s="985"/>
      <c r="T113" s="985"/>
      <c r="U113" s="985"/>
      <c r="V113" s="985"/>
      <c r="W113" s="985"/>
      <c r="X113" s="240">
        <v>3</v>
      </c>
      <c r="Y113" s="988"/>
      <c r="Z113" s="988"/>
      <c r="AA113" s="985"/>
      <c r="AB113" s="985"/>
      <c r="AC113" s="985"/>
    </row>
    <row r="114" spans="1:29" ht="37.5">
      <c r="A114" s="939">
        <f t="shared" ref="A114:A116" si="6">+A113+0.01</f>
        <v>3.19</v>
      </c>
      <c r="B114" s="985" t="s">
        <v>163</v>
      </c>
      <c r="C114" s="986"/>
      <c r="D114" s="987"/>
      <c r="E114" s="985"/>
      <c r="F114" s="985"/>
      <c r="G114" s="985"/>
      <c r="H114" s="985"/>
      <c r="I114" s="985"/>
      <c r="J114" s="985"/>
      <c r="K114" s="985"/>
      <c r="L114" s="985"/>
      <c r="M114" s="985"/>
      <c r="N114" s="985"/>
      <c r="O114" s="240">
        <v>3.5</v>
      </c>
      <c r="P114" s="988"/>
      <c r="Q114" s="988"/>
      <c r="R114" s="985"/>
      <c r="S114" s="985"/>
      <c r="T114" s="985"/>
      <c r="U114" s="985"/>
      <c r="V114" s="985"/>
      <c r="W114" s="985"/>
      <c r="X114" s="240">
        <v>3.5</v>
      </c>
      <c r="Y114" s="988"/>
      <c r="Z114" s="988"/>
      <c r="AA114" s="985"/>
      <c r="AB114" s="985"/>
      <c r="AC114" s="985"/>
    </row>
    <row r="115" spans="1:29" ht="19.5">
      <c r="A115" s="939">
        <f t="shared" si="6"/>
        <v>3.1999999999999997</v>
      </c>
      <c r="B115" s="985" t="s">
        <v>164</v>
      </c>
      <c r="C115" s="986"/>
      <c r="D115" s="987"/>
      <c r="E115" s="985"/>
      <c r="F115" s="985"/>
      <c r="G115" s="985"/>
      <c r="H115" s="985"/>
      <c r="I115" s="985"/>
      <c r="J115" s="985"/>
      <c r="K115" s="985"/>
      <c r="L115" s="985"/>
      <c r="M115" s="985"/>
      <c r="N115" s="985"/>
      <c r="O115" s="240">
        <v>0.75</v>
      </c>
      <c r="P115" s="988"/>
      <c r="Q115" s="988"/>
      <c r="R115" s="985"/>
      <c r="S115" s="985"/>
      <c r="T115" s="985"/>
      <c r="U115" s="985"/>
      <c r="V115" s="985"/>
      <c r="W115" s="985"/>
      <c r="X115" s="240">
        <v>0.75</v>
      </c>
      <c r="Y115" s="988"/>
      <c r="Z115" s="988"/>
      <c r="AA115" s="985"/>
      <c r="AB115" s="985"/>
      <c r="AC115" s="985"/>
    </row>
    <row r="116" spans="1:29" ht="37.5">
      <c r="A116" s="939">
        <f t="shared" si="6"/>
        <v>3.2099999999999995</v>
      </c>
      <c r="B116" s="985" t="s">
        <v>155</v>
      </c>
      <c r="C116" s="986"/>
      <c r="D116" s="987"/>
      <c r="E116" s="985"/>
      <c r="F116" s="985"/>
      <c r="G116" s="985"/>
      <c r="H116" s="985"/>
      <c r="I116" s="985"/>
      <c r="J116" s="985"/>
      <c r="K116" s="985"/>
      <c r="L116" s="985"/>
      <c r="M116" s="985"/>
      <c r="N116" s="985"/>
      <c r="O116" s="248"/>
      <c r="P116" s="988"/>
      <c r="Q116" s="988"/>
      <c r="R116" s="985"/>
      <c r="S116" s="985"/>
      <c r="T116" s="985"/>
      <c r="U116" s="985"/>
      <c r="V116" s="985"/>
      <c r="W116" s="985"/>
      <c r="X116" s="248"/>
      <c r="Y116" s="988"/>
      <c r="Z116" s="988"/>
      <c r="AA116" s="985"/>
      <c r="AB116" s="985"/>
      <c r="AC116" s="985"/>
    </row>
    <row r="117" spans="1:29" ht="18.75">
      <c r="A117" s="939"/>
      <c r="B117" s="989" t="s">
        <v>235</v>
      </c>
      <c r="C117" s="982"/>
      <c r="D117" s="983"/>
      <c r="E117" s="989"/>
      <c r="F117" s="989"/>
      <c r="G117" s="989"/>
      <c r="H117" s="989"/>
      <c r="I117" s="989"/>
      <c r="J117" s="989"/>
      <c r="K117" s="989"/>
      <c r="L117" s="989"/>
      <c r="M117" s="989"/>
      <c r="N117" s="989"/>
      <c r="O117" s="247"/>
      <c r="P117" s="247"/>
      <c r="Q117" s="247"/>
      <c r="R117" s="989"/>
      <c r="S117" s="989"/>
      <c r="T117" s="989"/>
      <c r="U117" s="989"/>
      <c r="V117" s="989"/>
      <c r="W117" s="989"/>
      <c r="X117" s="247"/>
      <c r="Y117" s="247"/>
      <c r="Z117" s="247"/>
      <c r="AA117" s="989"/>
      <c r="AB117" s="989"/>
      <c r="AC117" s="989"/>
    </row>
    <row r="118" spans="1:29" ht="18.75">
      <c r="A118" s="939"/>
      <c r="B118" s="990" t="s">
        <v>231</v>
      </c>
      <c r="C118" s="982"/>
      <c r="D118" s="983"/>
      <c r="E118" s="990"/>
      <c r="F118" s="990"/>
      <c r="G118" s="990"/>
      <c r="H118" s="990"/>
      <c r="I118" s="990"/>
      <c r="J118" s="990"/>
      <c r="K118" s="990"/>
      <c r="L118" s="990"/>
      <c r="M118" s="990"/>
      <c r="N118" s="990"/>
      <c r="O118" s="247"/>
      <c r="P118" s="991"/>
      <c r="Q118" s="991"/>
      <c r="R118" s="990"/>
      <c r="S118" s="990"/>
      <c r="T118" s="990"/>
      <c r="U118" s="990"/>
      <c r="V118" s="990"/>
      <c r="W118" s="990"/>
      <c r="X118" s="247"/>
      <c r="Y118" s="991"/>
      <c r="Z118" s="991"/>
      <c r="AA118" s="990"/>
      <c r="AB118" s="990"/>
      <c r="AC118" s="990"/>
    </row>
    <row r="119" spans="1:29" ht="37.5">
      <c r="A119" s="939">
        <v>3.22</v>
      </c>
      <c r="B119" s="973" t="s">
        <v>167</v>
      </c>
      <c r="C119" s="993"/>
      <c r="D119" s="994"/>
      <c r="E119" s="995"/>
      <c r="F119" s="995"/>
      <c r="G119" s="995"/>
      <c r="H119" s="995"/>
      <c r="I119" s="995"/>
      <c r="J119" s="995"/>
      <c r="K119" s="995"/>
      <c r="L119" s="995"/>
      <c r="M119" s="995"/>
      <c r="N119" s="995"/>
      <c r="O119" s="240">
        <v>18</v>
      </c>
      <c r="P119" s="996"/>
      <c r="Q119" s="996"/>
      <c r="R119" s="995"/>
      <c r="S119" s="995"/>
      <c r="T119" s="995"/>
      <c r="U119" s="995"/>
      <c r="V119" s="995"/>
      <c r="W119" s="995"/>
      <c r="X119" s="240">
        <v>18</v>
      </c>
      <c r="Y119" s="996"/>
      <c r="Z119" s="996"/>
      <c r="AA119" s="995"/>
      <c r="AB119" s="995"/>
      <c r="AC119" s="995"/>
    </row>
    <row r="120" spans="1:29" ht="37.5">
      <c r="A120" s="939">
        <f t="shared" ref="A120:A121" si="7">+A119+0.01</f>
        <v>3.23</v>
      </c>
      <c r="B120" s="973" t="s">
        <v>168</v>
      </c>
      <c r="C120" s="993"/>
      <c r="D120" s="994"/>
      <c r="E120" s="995"/>
      <c r="F120" s="995"/>
      <c r="G120" s="995"/>
      <c r="H120" s="995"/>
      <c r="I120" s="995"/>
      <c r="J120" s="995"/>
      <c r="K120" s="995"/>
      <c r="L120" s="995"/>
      <c r="M120" s="995"/>
      <c r="N120" s="995"/>
      <c r="O120" s="240">
        <v>1.2</v>
      </c>
      <c r="P120" s="996"/>
      <c r="Q120" s="996"/>
      <c r="R120" s="995"/>
      <c r="S120" s="995"/>
      <c r="T120" s="995"/>
      <c r="U120" s="995"/>
      <c r="V120" s="995"/>
      <c r="W120" s="995"/>
      <c r="X120" s="240">
        <v>1.2</v>
      </c>
      <c r="Y120" s="996"/>
      <c r="Z120" s="996"/>
      <c r="AA120" s="995"/>
      <c r="AB120" s="995"/>
      <c r="AC120" s="995"/>
    </row>
    <row r="121" spans="1:29" ht="56.25">
      <c r="A121" s="939">
        <f t="shared" si="7"/>
        <v>3.2399999999999998</v>
      </c>
      <c r="B121" s="949" t="s">
        <v>261</v>
      </c>
      <c r="C121" s="993"/>
      <c r="D121" s="994"/>
      <c r="E121" s="995"/>
      <c r="F121" s="995"/>
      <c r="G121" s="995"/>
      <c r="H121" s="995"/>
      <c r="I121" s="995"/>
      <c r="J121" s="995"/>
      <c r="K121" s="995"/>
      <c r="L121" s="995"/>
      <c r="M121" s="995"/>
      <c r="N121" s="995"/>
      <c r="O121" s="240">
        <v>1</v>
      </c>
      <c r="P121" s="996"/>
      <c r="Q121" s="996"/>
      <c r="R121" s="995"/>
      <c r="S121" s="995"/>
      <c r="T121" s="995"/>
      <c r="U121" s="995"/>
      <c r="V121" s="995"/>
      <c r="W121" s="995"/>
      <c r="X121" s="240">
        <v>1</v>
      </c>
      <c r="Y121" s="996"/>
      <c r="Z121" s="996"/>
      <c r="AA121" s="995"/>
      <c r="AB121" s="995"/>
      <c r="AC121" s="995"/>
    </row>
    <row r="122" spans="1:29" ht="19.5">
      <c r="A122" s="1005"/>
      <c r="B122" s="973" t="s">
        <v>170</v>
      </c>
      <c r="C122" s="993"/>
      <c r="D122" s="994"/>
      <c r="E122" s="995"/>
      <c r="F122" s="995"/>
      <c r="G122" s="995"/>
      <c r="H122" s="995"/>
      <c r="I122" s="995"/>
      <c r="J122" s="995"/>
      <c r="K122" s="995"/>
      <c r="L122" s="995"/>
      <c r="M122" s="995"/>
      <c r="N122" s="995"/>
      <c r="O122" s="245"/>
      <c r="P122" s="996"/>
      <c r="Q122" s="996"/>
      <c r="R122" s="995"/>
      <c r="S122" s="995"/>
      <c r="T122" s="995"/>
      <c r="U122" s="995"/>
      <c r="V122" s="995"/>
      <c r="W122" s="995"/>
      <c r="X122" s="245"/>
      <c r="Y122" s="996"/>
      <c r="Z122" s="996"/>
      <c r="AA122" s="995"/>
      <c r="AB122" s="995"/>
      <c r="AC122" s="995"/>
    </row>
    <row r="123" spans="1:29" ht="37.5">
      <c r="A123" s="939" t="s">
        <v>19</v>
      </c>
      <c r="B123" s="148" t="s">
        <v>211</v>
      </c>
      <c r="C123" s="997"/>
      <c r="D123" s="998"/>
      <c r="E123" s="999"/>
      <c r="F123" s="999"/>
      <c r="G123" s="999"/>
      <c r="H123" s="999"/>
      <c r="I123" s="999"/>
      <c r="J123" s="999"/>
      <c r="K123" s="999"/>
      <c r="L123" s="999"/>
      <c r="M123" s="999"/>
      <c r="N123" s="999"/>
      <c r="O123" s="249">
        <v>3</v>
      </c>
      <c r="P123" s="1000"/>
      <c r="Q123" s="1000"/>
      <c r="R123" s="999"/>
      <c r="S123" s="999"/>
      <c r="T123" s="999"/>
      <c r="U123" s="999"/>
      <c r="V123" s="999"/>
      <c r="W123" s="999"/>
      <c r="X123" s="249">
        <v>3</v>
      </c>
      <c r="Y123" s="1000"/>
      <c r="Z123" s="1000"/>
      <c r="AA123" s="999"/>
      <c r="AB123" s="999"/>
      <c r="AC123" s="999"/>
    </row>
    <row r="124" spans="1:29" ht="56.25">
      <c r="A124" s="939" t="s">
        <v>20</v>
      </c>
      <c r="B124" s="148" t="s">
        <v>225</v>
      </c>
      <c r="C124" s="947"/>
      <c r="D124" s="939"/>
      <c r="E124" s="949"/>
      <c r="F124" s="949"/>
      <c r="G124" s="949"/>
      <c r="H124" s="949"/>
      <c r="I124" s="949"/>
      <c r="J124" s="949"/>
      <c r="K124" s="949"/>
      <c r="L124" s="949"/>
      <c r="M124" s="949"/>
      <c r="N124" s="949"/>
      <c r="O124" s="249">
        <v>3</v>
      </c>
      <c r="P124" s="950"/>
      <c r="Q124" s="950"/>
      <c r="R124" s="949"/>
      <c r="S124" s="949"/>
      <c r="T124" s="949"/>
      <c r="U124" s="949"/>
      <c r="V124" s="949"/>
      <c r="W124" s="949"/>
      <c r="X124" s="249">
        <v>3</v>
      </c>
      <c r="Y124" s="950"/>
      <c r="Z124" s="950"/>
      <c r="AA124" s="949"/>
      <c r="AB124" s="949"/>
      <c r="AC124" s="949"/>
    </row>
    <row r="125" spans="1:29" ht="56.25">
      <c r="A125" s="939" t="s">
        <v>21</v>
      </c>
      <c r="B125" s="148" t="s">
        <v>226</v>
      </c>
      <c r="C125" s="947"/>
      <c r="D125" s="939"/>
      <c r="E125" s="949"/>
      <c r="F125" s="949"/>
      <c r="G125" s="949"/>
      <c r="H125" s="949"/>
      <c r="I125" s="949"/>
      <c r="J125" s="949"/>
      <c r="K125" s="949"/>
      <c r="L125" s="949"/>
      <c r="M125" s="949"/>
      <c r="N125" s="949"/>
      <c r="O125" s="244">
        <v>9.6000000000000014</v>
      </c>
      <c r="P125" s="950"/>
      <c r="Q125" s="950"/>
      <c r="R125" s="949"/>
      <c r="S125" s="949"/>
      <c r="T125" s="949"/>
      <c r="U125" s="949"/>
      <c r="V125" s="949"/>
      <c r="W125" s="949"/>
      <c r="X125" s="244">
        <v>9.6000000000000014</v>
      </c>
      <c r="Y125" s="950"/>
      <c r="Z125" s="950"/>
      <c r="AA125" s="949"/>
      <c r="AB125" s="949"/>
      <c r="AC125" s="949"/>
    </row>
    <row r="126" spans="1:29" ht="93.75">
      <c r="A126" s="939" t="s">
        <v>173</v>
      </c>
      <c r="B126" s="148" t="s">
        <v>227</v>
      </c>
      <c r="C126" s="947"/>
      <c r="D126" s="939"/>
      <c r="E126" s="949"/>
      <c r="F126" s="949"/>
      <c r="G126" s="949"/>
      <c r="H126" s="949"/>
      <c r="I126" s="949"/>
      <c r="J126" s="949"/>
      <c r="K126" s="949"/>
      <c r="L126" s="949"/>
      <c r="M126" s="949"/>
      <c r="N126" s="949"/>
      <c r="O126" s="240">
        <v>2.88</v>
      </c>
      <c r="P126" s="950"/>
      <c r="Q126" s="950"/>
      <c r="R126" s="949"/>
      <c r="S126" s="949"/>
      <c r="T126" s="949"/>
      <c r="U126" s="949"/>
      <c r="V126" s="949"/>
      <c r="W126" s="949"/>
      <c r="X126" s="240">
        <v>2.88</v>
      </c>
      <c r="Y126" s="950"/>
      <c r="Z126" s="950"/>
      <c r="AA126" s="949"/>
      <c r="AB126" s="949"/>
      <c r="AC126" s="949"/>
    </row>
    <row r="127" spans="1:29" ht="37.5">
      <c r="A127" s="939" t="s">
        <v>175</v>
      </c>
      <c r="B127" s="148" t="s">
        <v>212</v>
      </c>
      <c r="C127" s="947"/>
      <c r="D127" s="939"/>
      <c r="E127" s="949"/>
      <c r="F127" s="949"/>
      <c r="G127" s="949"/>
      <c r="H127" s="949"/>
      <c r="I127" s="949"/>
      <c r="J127" s="949"/>
      <c r="K127" s="949"/>
      <c r="L127" s="949"/>
      <c r="M127" s="949"/>
      <c r="N127" s="949"/>
      <c r="O127" s="240">
        <v>1.5</v>
      </c>
      <c r="P127" s="950"/>
      <c r="Q127" s="950"/>
      <c r="R127" s="949"/>
      <c r="S127" s="949"/>
      <c r="T127" s="949"/>
      <c r="U127" s="949"/>
      <c r="V127" s="949"/>
      <c r="W127" s="949"/>
      <c r="X127" s="240">
        <v>1.5</v>
      </c>
      <c r="Y127" s="950"/>
      <c r="Z127" s="950"/>
      <c r="AA127" s="949"/>
      <c r="AB127" s="949"/>
      <c r="AC127" s="949"/>
    </row>
    <row r="128" spans="1:29" ht="37.5">
      <c r="A128" s="939" t="s">
        <v>177</v>
      </c>
      <c r="B128" s="148" t="s">
        <v>176</v>
      </c>
      <c r="C128" s="947"/>
      <c r="D128" s="939"/>
      <c r="E128" s="949"/>
      <c r="F128" s="949"/>
      <c r="G128" s="949"/>
      <c r="H128" s="949"/>
      <c r="I128" s="949"/>
      <c r="J128" s="949"/>
      <c r="K128" s="949"/>
      <c r="L128" s="949"/>
      <c r="M128" s="949"/>
      <c r="N128" s="949"/>
      <c r="O128" s="240">
        <v>1.2000000000000002</v>
      </c>
      <c r="P128" s="950"/>
      <c r="Q128" s="950"/>
      <c r="R128" s="949"/>
      <c r="S128" s="949"/>
      <c r="T128" s="949"/>
      <c r="U128" s="949"/>
      <c r="V128" s="949"/>
      <c r="W128" s="949"/>
      <c r="X128" s="240">
        <v>1.2000000000000002</v>
      </c>
      <c r="Y128" s="950"/>
      <c r="Z128" s="950"/>
      <c r="AA128" s="949"/>
      <c r="AB128" s="949"/>
      <c r="AC128" s="949"/>
    </row>
    <row r="129" spans="1:29" ht="56.25">
      <c r="A129" s="939">
        <v>3.25</v>
      </c>
      <c r="B129" s="148" t="s">
        <v>213</v>
      </c>
      <c r="C129" s="947"/>
      <c r="D129" s="939"/>
      <c r="E129" s="949"/>
      <c r="F129" s="949"/>
      <c r="G129" s="949"/>
      <c r="H129" s="949"/>
      <c r="I129" s="949"/>
      <c r="J129" s="949"/>
      <c r="K129" s="949"/>
      <c r="L129" s="949"/>
      <c r="M129" s="949"/>
      <c r="N129" s="949"/>
      <c r="O129" s="240">
        <v>1.2000000000000002</v>
      </c>
      <c r="P129" s="950"/>
      <c r="Q129" s="950"/>
      <c r="R129" s="949"/>
      <c r="S129" s="949"/>
      <c r="T129" s="949"/>
      <c r="U129" s="949"/>
      <c r="V129" s="949"/>
      <c r="W129" s="949"/>
      <c r="X129" s="240">
        <v>1.2000000000000002</v>
      </c>
      <c r="Y129" s="950"/>
      <c r="Z129" s="950"/>
      <c r="AA129" s="949"/>
      <c r="AB129" s="949"/>
      <c r="AC129" s="949"/>
    </row>
    <row r="130" spans="1:29" ht="56.25">
      <c r="A130" s="939">
        <f t="shared" ref="A130:A138" si="8">+A129+0.01</f>
        <v>3.26</v>
      </c>
      <c r="B130" s="148" t="s">
        <v>228</v>
      </c>
      <c r="C130" s="947"/>
      <c r="D130" s="939"/>
      <c r="E130" s="949"/>
      <c r="F130" s="949"/>
      <c r="G130" s="949"/>
      <c r="H130" s="949"/>
      <c r="I130" s="949"/>
      <c r="J130" s="949"/>
      <c r="K130" s="949"/>
      <c r="L130" s="949"/>
      <c r="M130" s="949"/>
      <c r="N130" s="949"/>
      <c r="O130" s="240">
        <v>1.7999999999999998</v>
      </c>
      <c r="P130" s="950"/>
      <c r="Q130" s="950"/>
      <c r="R130" s="949"/>
      <c r="S130" s="949"/>
      <c r="T130" s="949"/>
      <c r="U130" s="949"/>
      <c r="V130" s="949"/>
      <c r="W130" s="949"/>
      <c r="X130" s="240">
        <v>1.7999999999999998</v>
      </c>
      <c r="Y130" s="950"/>
      <c r="Z130" s="950"/>
      <c r="AA130" s="949"/>
      <c r="AB130" s="949"/>
      <c r="AC130" s="949"/>
    </row>
    <row r="131" spans="1:29" ht="37.5">
      <c r="A131" s="939">
        <f t="shared" si="8"/>
        <v>3.2699999999999996</v>
      </c>
      <c r="B131" s="969" t="s">
        <v>246</v>
      </c>
      <c r="C131" s="947"/>
      <c r="D131" s="939"/>
      <c r="E131" s="949"/>
      <c r="F131" s="949"/>
      <c r="G131" s="949"/>
      <c r="H131" s="949"/>
      <c r="I131" s="949"/>
      <c r="J131" s="949"/>
      <c r="K131" s="949"/>
      <c r="L131" s="949"/>
      <c r="M131" s="949"/>
      <c r="N131" s="949"/>
      <c r="O131" s="240">
        <v>1</v>
      </c>
      <c r="P131" s="950"/>
      <c r="Q131" s="950"/>
      <c r="R131" s="949"/>
      <c r="S131" s="949"/>
      <c r="T131" s="949"/>
      <c r="U131" s="949"/>
      <c r="V131" s="949"/>
      <c r="W131" s="949"/>
      <c r="X131" s="240">
        <v>1</v>
      </c>
      <c r="Y131" s="950"/>
      <c r="Z131" s="950"/>
      <c r="AA131" s="949"/>
      <c r="AB131" s="949"/>
      <c r="AC131" s="949"/>
    </row>
    <row r="132" spans="1:29" ht="37.5">
      <c r="A132" s="939">
        <f t="shared" si="8"/>
        <v>3.2799999999999994</v>
      </c>
      <c r="B132" s="969" t="s">
        <v>247</v>
      </c>
      <c r="C132" s="947"/>
      <c r="D132" s="939"/>
      <c r="E132" s="949"/>
      <c r="F132" s="949"/>
      <c r="G132" s="949"/>
      <c r="H132" s="949"/>
      <c r="I132" s="949"/>
      <c r="J132" s="949"/>
      <c r="K132" s="949"/>
      <c r="L132" s="949"/>
      <c r="M132" s="949"/>
      <c r="N132" s="949"/>
      <c r="O132" s="240">
        <v>1</v>
      </c>
      <c r="P132" s="950"/>
      <c r="Q132" s="950"/>
      <c r="R132" s="949"/>
      <c r="S132" s="949"/>
      <c r="T132" s="949"/>
      <c r="U132" s="949"/>
      <c r="V132" s="949"/>
      <c r="W132" s="949"/>
      <c r="X132" s="240">
        <v>1</v>
      </c>
      <c r="Y132" s="950"/>
      <c r="Z132" s="950"/>
      <c r="AA132" s="949"/>
      <c r="AB132" s="949"/>
      <c r="AC132" s="949"/>
    </row>
    <row r="133" spans="1:29" ht="37.5">
      <c r="A133" s="939">
        <f t="shared" si="8"/>
        <v>3.2899999999999991</v>
      </c>
      <c r="B133" s="969" t="s">
        <v>198</v>
      </c>
      <c r="C133" s="947"/>
      <c r="D133" s="939"/>
      <c r="E133" s="949"/>
      <c r="F133" s="949"/>
      <c r="G133" s="949"/>
      <c r="H133" s="949"/>
      <c r="I133" s="949"/>
      <c r="J133" s="949"/>
      <c r="K133" s="949"/>
      <c r="L133" s="949"/>
      <c r="M133" s="949"/>
      <c r="N133" s="949"/>
      <c r="O133" s="240">
        <v>1.25</v>
      </c>
      <c r="P133" s="950"/>
      <c r="Q133" s="950"/>
      <c r="R133" s="949"/>
      <c r="S133" s="949"/>
      <c r="T133" s="949"/>
      <c r="U133" s="949"/>
      <c r="V133" s="949"/>
      <c r="W133" s="949"/>
      <c r="X133" s="240">
        <v>1.25</v>
      </c>
      <c r="Y133" s="950"/>
      <c r="Z133" s="950"/>
      <c r="AA133" s="949"/>
      <c r="AB133" s="949"/>
      <c r="AC133" s="949"/>
    </row>
    <row r="134" spans="1:29" ht="37.5">
      <c r="A134" s="939">
        <f t="shared" si="8"/>
        <v>3.2999999999999989</v>
      </c>
      <c r="B134" s="969" t="s">
        <v>248</v>
      </c>
      <c r="C134" s="947"/>
      <c r="D134" s="939"/>
      <c r="E134" s="949"/>
      <c r="F134" s="949"/>
      <c r="G134" s="949"/>
      <c r="H134" s="949"/>
      <c r="I134" s="949"/>
      <c r="J134" s="949"/>
      <c r="K134" s="949"/>
      <c r="L134" s="949"/>
      <c r="M134" s="949"/>
      <c r="N134" s="949"/>
      <c r="O134" s="240">
        <v>0.75</v>
      </c>
      <c r="P134" s="950"/>
      <c r="Q134" s="950"/>
      <c r="R134" s="949"/>
      <c r="S134" s="949"/>
      <c r="T134" s="949"/>
      <c r="U134" s="949"/>
      <c r="V134" s="949"/>
      <c r="W134" s="949"/>
      <c r="X134" s="240">
        <v>0.75</v>
      </c>
      <c r="Y134" s="950"/>
      <c r="Z134" s="950"/>
      <c r="AA134" s="949"/>
      <c r="AB134" s="949"/>
      <c r="AC134" s="949"/>
    </row>
    <row r="135" spans="1:29" ht="37.5">
      <c r="A135" s="939">
        <f t="shared" si="8"/>
        <v>3.3099999999999987</v>
      </c>
      <c r="B135" s="969" t="s">
        <v>249</v>
      </c>
      <c r="C135" s="947"/>
      <c r="D135" s="939"/>
      <c r="E135" s="949"/>
      <c r="F135" s="949"/>
      <c r="G135" s="949"/>
      <c r="H135" s="949"/>
      <c r="I135" s="949"/>
      <c r="J135" s="949"/>
      <c r="K135" s="949"/>
      <c r="L135" s="949"/>
      <c r="M135" s="949"/>
      <c r="N135" s="949"/>
      <c r="O135" s="240">
        <v>0.75</v>
      </c>
      <c r="P135" s="950"/>
      <c r="Q135" s="950"/>
      <c r="R135" s="949"/>
      <c r="S135" s="949"/>
      <c r="T135" s="949"/>
      <c r="U135" s="949"/>
      <c r="V135" s="949"/>
      <c r="W135" s="949"/>
      <c r="X135" s="240">
        <v>0.75</v>
      </c>
      <c r="Y135" s="950"/>
      <c r="Z135" s="950"/>
      <c r="AA135" s="949"/>
      <c r="AB135" s="949"/>
      <c r="AC135" s="949"/>
    </row>
    <row r="136" spans="1:29" ht="37.5">
      <c r="A136" s="939">
        <f t="shared" si="8"/>
        <v>3.3199999999999985</v>
      </c>
      <c r="B136" s="969" t="s">
        <v>250</v>
      </c>
      <c r="C136" s="947"/>
      <c r="D136" s="939"/>
      <c r="E136" s="949"/>
      <c r="F136" s="949"/>
      <c r="G136" s="949"/>
      <c r="H136" s="949"/>
      <c r="I136" s="949"/>
      <c r="J136" s="949"/>
      <c r="K136" s="949"/>
      <c r="L136" s="949"/>
      <c r="M136" s="949"/>
      <c r="N136" s="949"/>
      <c r="O136" s="240">
        <v>0.2</v>
      </c>
      <c r="P136" s="950"/>
      <c r="Q136" s="950"/>
      <c r="R136" s="949"/>
      <c r="S136" s="949"/>
      <c r="T136" s="949"/>
      <c r="U136" s="949"/>
      <c r="V136" s="949"/>
      <c r="W136" s="949"/>
      <c r="X136" s="240">
        <v>0.2</v>
      </c>
      <c r="Y136" s="950"/>
      <c r="Z136" s="950"/>
      <c r="AA136" s="949"/>
      <c r="AB136" s="949"/>
      <c r="AC136" s="949"/>
    </row>
    <row r="137" spans="1:29" ht="37.5">
      <c r="A137" s="939">
        <f t="shared" si="8"/>
        <v>3.3299999999999983</v>
      </c>
      <c r="B137" s="969" t="s">
        <v>251</v>
      </c>
      <c r="C137" s="947"/>
      <c r="D137" s="939"/>
      <c r="E137" s="949"/>
      <c r="F137" s="949"/>
      <c r="G137" s="949"/>
      <c r="H137" s="949"/>
      <c r="I137" s="949"/>
      <c r="J137" s="949"/>
      <c r="K137" s="949"/>
      <c r="L137" s="949"/>
      <c r="M137" s="949"/>
      <c r="N137" s="949"/>
      <c r="O137" s="240">
        <v>0.2</v>
      </c>
      <c r="P137" s="950"/>
      <c r="Q137" s="950"/>
      <c r="R137" s="949"/>
      <c r="S137" s="949"/>
      <c r="T137" s="949"/>
      <c r="U137" s="949"/>
      <c r="V137" s="949"/>
      <c r="W137" s="949"/>
      <c r="X137" s="240">
        <v>0.2</v>
      </c>
      <c r="Y137" s="950"/>
      <c r="Z137" s="950"/>
      <c r="AA137" s="949"/>
      <c r="AB137" s="949"/>
      <c r="AC137" s="949"/>
    </row>
    <row r="138" spans="1:29" ht="37.5">
      <c r="A138" s="939">
        <f t="shared" si="8"/>
        <v>3.3399999999999981</v>
      </c>
      <c r="B138" s="969" t="s">
        <v>229</v>
      </c>
      <c r="C138" s="947"/>
      <c r="D138" s="939"/>
      <c r="E138" s="949"/>
      <c r="F138" s="949"/>
      <c r="G138" s="949"/>
      <c r="H138" s="949"/>
      <c r="I138" s="949"/>
      <c r="J138" s="949"/>
      <c r="K138" s="949"/>
      <c r="L138" s="949"/>
      <c r="M138" s="949"/>
      <c r="N138" s="949"/>
      <c r="O138" s="240"/>
      <c r="P138" s="950"/>
      <c r="Q138" s="950"/>
      <c r="R138" s="949"/>
      <c r="S138" s="949"/>
      <c r="T138" s="949"/>
      <c r="U138" s="949"/>
      <c r="V138" s="949"/>
      <c r="W138" s="949"/>
      <c r="X138" s="240"/>
      <c r="Y138" s="950"/>
      <c r="Z138" s="950"/>
      <c r="AA138" s="949"/>
      <c r="AB138" s="949"/>
      <c r="AC138" s="949"/>
    </row>
    <row r="139" spans="1:29" ht="37.5">
      <c r="A139" s="939">
        <v>3.35</v>
      </c>
      <c r="B139" s="969" t="s">
        <v>252</v>
      </c>
      <c r="C139" s="947"/>
      <c r="D139" s="939"/>
      <c r="E139" s="949"/>
      <c r="F139" s="949"/>
      <c r="G139" s="949"/>
      <c r="H139" s="949"/>
      <c r="I139" s="949"/>
      <c r="J139" s="949"/>
      <c r="K139" s="949"/>
      <c r="L139" s="949"/>
      <c r="M139" s="949"/>
      <c r="N139" s="949"/>
      <c r="O139" s="240">
        <v>0.5</v>
      </c>
      <c r="P139" s="950"/>
      <c r="Q139" s="950"/>
      <c r="R139" s="949"/>
      <c r="S139" s="949"/>
      <c r="T139" s="949"/>
      <c r="U139" s="949"/>
      <c r="V139" s="949"/>
      <c r="W139" s="949"/>
      <c r="X139" s="240">
        <v>0.5</v>
      </c>
      <c r="Y139" s="950"/>
      <c r="Z139" s="950"/>
      <c r="AA139" s="949"/>
      <c r="AB139" s="949"/>
      <c r="AC139" s="949"/>
    </row>
    <row r="140" spans="1:29" ht="37.5">
      <c r="A140" s="939">
        <v>3.36</v>
      </c>
      <c r="B140" s="969" t="s">
        <v>230</v>
      </c>
      <c r="C140" s="947"/>
      <c r="D140" s="939"/>
      <c r="E140" s="949"/>
      <c r="F140" s="949"/>
      <c r="G140" s="949"/>
      <c r="H140" s="949"/>
      <c r="I140" s="949"/>
      <c r="J140" s="949"/>
      <c r="K140" s="949"/>
      <c r="L140" s="949"/>
      <c r="M140" s="949"/>
      <c r="N140" s="949"/>
      <c r="O140" s="240">
        <v>0.2</v>
      </c>
      <c r="P140" s="950"/>
      <c r="Q140" s="950"/>
      <c r="R140" s="949"/>
      <c r="S140" s="949"/>
      <c r="T140" s="949"/>
      <c r="U140" s="949"/>
      <c r="V140" s="949"/>
      <c r="W140" s="949"/>
      <c r="X140" s="240">
        <v>0.2</v>
      </c>
      <c r="Y140" s="950"/>
      <c r="Z140" s="950"/>
      <c r="AA140" s="949"/>
      <c r="AB140" s="949"/>
      <c r="AC140" s="949"/>
    </row>
    <row r="141" spans="1:29" ht="18.75">
      <c r="A141" s="939"/>
      <c r="B141" s="233" t="s">
        <v>232</v>
      </c>
      <c r="C141" s="941"/>
      <c r="D141" s="94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4"/>
      <c r="P141" s="234"/>
      <c r="Q141" s="234"/>
      <c r="R141" s="233"/>
      <c r="S141" s="233"/>
      <c r="T141" s="233"/>
      <c r="U141" s="233"/>
      <c r="V141" s="233"/>
      <c r="W141" s="233"/>
      <c r="X141" s="234"/>
      <c r="Y141" s="234"/>
      <c r="Z141" s="234"/>
      <c r="AA141" s="233"/>
      <c r="AB141" s="233"/>
      <c r="AC141" s="233"/>
    </row>
    <row r="142" spans="1:29" ht="37.5">
      <c r="A142" s="939"/>
      <c r="B142" s="940" t="s">
        <v>236</v>
      </c>
      <c r="C142" s="941"/>
      <c r="D142" s="942"/>
      <c r="E142" s="940"/>
      <c r="F142" s="940"/>
      <c r="G142" s="940"/>
      <c r="H142" s="940"/>
      <c r="I142" s="940"/>
      <c r="J142" s="940"/>
      <c r="K142" s="940"/>
      <c r="L142" s="940"/>
      <c r="M142" s="940"/>
      <c r="N142" s="940"/>
      <c r="O142" s="234"/>
      <c r="P142" s="943"/>
      <c r="Q142" s="943"/>
      <c r="R142" s="940"/>
      <c r="S142" s="940"/>
      <c r="T142" s="940"/>
      <c r="U142" s="940"/>
      <c r="V142" s="940"/>
      <c r="W142" s="940"/>
      <c r="X142" s="234"/>
      <c r="Y142" s="943"/>
      <c r="Z142" s="943"/>
      <c r="AA142" s="940"/>
      <c r="AB142" s="940"/>
      <c r="AC142" s="940"/>
    </row>
    <row r="143" spans="1:29" ht="18.75">
      <c r="A143" s="939"/>
      <c r="B143" s="230" t="s">
        <v>267</v>
      </c>
      <c r="C143" s="941"/>
      <c r="D143" s="942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4"/>
      <c r="P143" s="980"/>
      <c r="Q143" s="980"/>
      <c r="R143" s="230"/>
      <c r="S143" s="230"/>
      <c r="T143" s="230"/>
      <c r="U143" s="230"/>
      <c r="V143" s="230"/>
      <c r="W143" s="230"/>
      <c r="X143" s="234"/>
      <c r="Y143" s="980"/>
      <c r="Z143" s="980"/>
      <c r="AA143" s="230"/>
      <c r="AB143" s="230"/>
      <c r="AC143" s="230"/>
    </row>
    <row r="144" spans="1:29" ht="18.75">
      <c r="A144" s="944">
        <v>4</v>
      </c>
      <c r="B144" s="940" t="s">
        <v>23</v>
      </c>
      <c r="C144" s="941"/>
      <c r="D144" s="942"/>
      <c r="E144" s="940"/>
      <c r="F144" s="940"/>
      <c r="G144" s="940"/>
      <c r="H144" s="940"/>
      <c r="I144" s="940"/>
      <c r="J144" s="940"/>
      <c r="K144" s="940"/>
      <c r="L144" s="940"/>
      <c r="M144" s="940"/>
      <c r="N144" s="940"/>
      <c r="O144" s="234"/>
      <c r="P144" s="943"/>
      <c r="Q144" s="943"/>
      <c r="R144" s="940"/>
      <c r="S144" s="940"/>
      <c r="T144" s="940"/>
      <c r="U144" s="940"/>
      <c r="V144" s="940"/>
      <c r="W144" s="940"/>
      <c r="X144" s="234"/>
      <c r="Y144" s="943"/>
      <c r="Z144" s="943"/>
      <c r="AA144" s="940"/>
      <c r="AB144" s="940"/>
      <c r="AC144" s="940"/>
    </row>
    <row r="145" spans="1:29" ht="19.5">
      <c r="A145" s="939">
        <v>4.01</v>
      </c>
      <c r="B145" s="946" t="s">
        <v>24</v>
      </c>
      <c r="C145" s="947"/>
      <c r="D145" s="939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241">
        <v>0.03</v>
      </c>
      <c r="P145" s="948"/>
      <c r="Q145" s="948"/>
      <c r="R145" s="946"/>
      <c r="S145" s="946"/>
      <c r="T145" s="946"/>
      <c r="U145" s="946"/>
      <c r="V145" s="946"/>
      <c r="W145" s="946"/>
      <c r="X145" s="241">
        <v>0.03</v>
      </c>
      <c r="Y145" s="948"/>
      <c r="Z145" s="948"/>
      <c r="AA145" s="946"/>
      <c r="AB145" s="946"/>
      <c r="AC145" s="946"/>
    </row>
    <row r="146" spans="1:29" ht="37.5">
      <c r="A146" s="939">
        <v>4.0199999999999996</v>
      </c>
      <c r="B146" s="946" t="s">
        <v>25</v>
      </c>
      <c r="C146" s="947"/>
      <c r="D146" s="939"/>
      <c r="E146" s="946"/>
      <c r="F146" s="946"/>
      <c r="G146" s="946"/>
      <c r="H146" s="946"/>
      <c r="I146" s="946"/>
      <c r="J146" s="946"/>
      <c r="K146" s="946"/>
      <c r="L146" s="946"/>
      <c r="M146" s="946"/>
      <c r="N146" s="946"/>
      <c r="O146" s="241">
        <v>0.03</v>
      </c>
      <c r="P146" s="948"/>
      <c r="Q146" s="948"/>
      <c r="R146" s="946"/>
      <c r="S146" s="946"/>
      <c r="T146" s="946"/>
      <c r="U146" s="946"/>
      <c r="V146" s="946"/>
      <c r="W146" s="946"/>
      <c r="X146" s="241">
        <v>0.03</v>
      </c>
      <c r="Y146" s="948"/>
      <c r="Z146" s="948"/>
      <c r="AA146" s="946"/>
      <c r="AB146" s="946"/>
      <c r="AC146" s="946"/>
    </row>
    <row r="147" spans="1:29" ht="18.75">
      <c r="A147" s="939"/>
      <c r="B147" s="233" t="s">
        <v>16</v>
      </c>
      <c r="C147" s="941"/>
      <c r="D147" s="94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4"/>
      <c r="P147" s="234"/>
      <c r="Q147" s="234"/>
      <c r="R147" s="233"/>
      <c r="S147" s="233"/>
      <c r="T147" s="233"/>
      <c r="U147" s="233"/>
      <c r="V147" s="233"/>
      <c r="W147" s="233"/>
      <c r="X147" s="234"/>
      <c r="Y147" s="234"/>
      <c r="Z147" s="234"/>
      <c r="AA147" s="233"/>
      <c r="AB147" s="233"/>
      <c r="AC147" s="233"/>
    </row>
    <row r="148" spans="1:29" ht="112.5">
      <c r="A148" s="1006">
        <v>5</v>
      </c>
      <c r="B148" s="1007" t="s">
        <v>306</v>
      </c>
      <c r="C148" s="1008"/>
      <c r="D148" s="1009"/>
      <c r="E148" s="1007"/>
      <c r="F148" s="1007"/>
      <c r="G148" s="1007"/>
      <c r="H148" s="1007"/>
      <c r="I148" s="1007"/>
      <c r="J148" s="1007"/>
      <c r="K148" s="1007"/>
      <c r="L148" s="1007"/>
      <c r="M148" s="1007"/>
      <c r="N148" s="1007"/>
      <c r="O148" s="252"/>
      <c r="P148" s="1010"/>
      <c r="Q148" s="1010"/>
      <c r="R148" s="1007"/>
      <c r="S148" s="1007"/>
      <c r="T148" s="1007"/>
      <c r="U148" s="1007"/>
      <c r="V148" s="1007"/>
      <c r="W148" s="1007"/>
      <c r="X148" s="252"/>
      <c r="Y148" s="1010"/>
      <c r="Z148" s="1010"/>
      <c r="AA148" s="1007"/>
      <c r="AB148" s="1007"/>
      <c r="AC148" s="1007"/>
    </row>
    <row r="149" spans="1:29" ht="18.75">
      <c r="A149" s="1006"/>
      <c r="B149" s="1007" t="s">
        <v>36</v>
      </c>
      <c r="C149" s="1008"/>
      <c r="D149" s="1009"/>
      <c r="E149" s="1007"/>
      <c r="F149" s="1007"/>
      <c r="G149" s="1007"/>
      <c r="H149" s="1007"/>
      <c r="I149" s="1007"/>
      <c r="J149" s="1007"/>
      <c r="K149" s="1007"/>
      <c r="L149" s="1007"/>
      <c r="M149" s="1007"/>
      <c r="N149" s="1007"/>
      <c r="O149" s="252"/>
      <c r="P149" s="1010"/>
      <c r="Q149" s="1010"/>
      <c r="R149" s="1007"/>
      <c r="S149" s="1007"/>
      <c r="T149" s="1007"/>
      <c r="U149" s="1007"/>
      <c r="V149" s="1007"/>
      <c r="W149" s="1007"/>
      <c r="X149" s="252"/>
      <c r="Y149" s="1010"/>
      <c r="Z149" s="1010"/>
      <c r="AA149" s="1007"/>
      <c r="AB149" s="1007"/>
      <c r="AC149" s="1007"/>
    </row>
    <row r="150" spans="1:29" ht="56.25">
      <c r="A150" s="944">
        <f>+A148+1</f>
        <v>6</v>
      </c>
      <c r="B150" s="940" t="s">
        <v>26</v>
      </c>
      <c r="C150" s="233"/>
      <c r="D150" s="1011"/>
      <c r="E150" s="233"/>
      <c r="F150" s="233"/>
      <c r="G150" s="233"/>
      <c r="H150" s="233"/>
      <c r="I150" s="233"/>
      <c r="J150" s="233"/>
      <c r="K150" s="233"/>
      <c r="L150" s="233"/>
      <c r="M150" s="940"/>
      <c r="N150" s="940"/>
      <c r="O150" s="234"/>
      <c r="P150" s="943"/>
      <c r="Q150" s="943"/>
      <c r="R150" s="940"/>
      <c r="S150" s="940"/>
      <c r="T150" s="233"/>
      <c r="U150" s="233"/>
      <c r="V150" s="940"/>
      <c r="W150" s="940"/>
      <c r="X150" s="234"/>
      <c r="Y150" s="943"/>
      <c r="Z150" s="943"/>
      <c r="AA150" s="940"/>
      <c r="AB150" s="940"/>
      <c r="AC150" s="940"/>
    </row>
    <row r="151" spans="1:29" ht="18.75">
      <c r="A151" s="939">
        <v>6.01</v>
      </c>
      <c r="B151" s="230" t="s">
        <v>27</v>
      </c>
      <c r="C151" s="233"/>
      <c r="D151" s="1011"/>
      <c r="E151" s="233"/>
      <c r="F151" s="233"/>
      <c r="G151" s="233"/>
      <c r="H151" s="233"/>
      <c r="I151" s="233"/>
      <c r="J151" s="233"/>
      <c r="K151" s="233"/>
      <c r="L151" s="233"/>
      <c r="M151" s="230"/>
      <c r="N151" s="230"/>
      <c r="O151" s="234"/>
      <c r="P151" s="980"/>
      <c r="Q151" s="980"/>
      <c r="R151" s="230"/>
      <c r="S151" s="230"/>
      <c r="T151" s="233"/>
      <c r="U151" s="233"/>
      <c r="V151" s="230"/>
      <c r="W151" s="230"/>
      <c r="X151" s="234"/>
      <c r="Y151" s="980"/>
      <c r="Z151" s="980"/>
      <c r="AA151" s="230"/>
      <c r="AB151" s="230"/>
      <c r="AC151" s="230"/>
    </row>
    <row r="152" spans="1:29" ht="19.5">
      <c r="A152" s="939"/>
      <c r="B152" s="946" t="s">
        <v>28</v>
      </c>
      <c r="C152" s="267"/>
      <c r="D152" s="1012"/>
      <c r="E152" s="267"/>
      <c r="F152" s="267"/>
      <c r="G152" s="267"/>
      <c r="H152" s="267"/>
      <c r="I152" s="267"/>
      <c r="J152" s="267"/>
      <c r="K152" s="267"/>
      <c r="L152" s="267"/>
      <c r="M152" s="946"/>
      <c r="N152" s="946"/>
      <c r="O152" s="240">
        <v>0.2</v>
      </c>
      <c r="P152" s="948"/>
      <c r="Q152" s="948"/>
      <c r="R152" s="946"/>
      <c r="S152" s="946"/>
      <c r="T152" s="267"/>
      <c r="U152" s="267"/>
      <c r="V152" s="946"/>
      <c r="W152" s="946"/>
      <c r="X152" s="240">
        <v>0.2</v>
      </c>
      <c r="Y152" s="948"/>
      <c r="Z152" s="948"/>
      <c r="AA152" s="946"/>
      <c r="AB152" s="946"/>
      <c r="AC152" s="946"/>
    </row>
    <row r="153" spans="1:29" ht="19.5">
      <c r="A153" s="939"/>
      <c r="B153" s="946" t="s">
        <v>29</v>
      </c>
      <c r="C153" s="267"/>
      <c r="D153" s="1012"/>
      <c r="E153" s="267"/>
      <c r="F153" s="267"/>
      <c r="G153" s="267"/>
      <c r="H153" s="267"/>
      <c r="I153" s="267"/>
      <c r="J153" s="267"/>
      <c r="K153" s="267"/>
      <c r="L153" s="267"/>
      <c r="M153" s="946"/>
      <c r="N153" s="946"/>
      <c r="O153" s="240">
        <f>0.2/12*9</f>
        <v>0.15</v>
      </c>
      <c r="P153" s="948"/>
      <c r="Q153" s="948"/>
      <c r="R153" s="946"/>
      <c r="S153" s="946"/>
      <c r="T153" s="267"/>
      <c r="U153" s="267"/>
      <c r="V153" s="946"/>
      <c r="W153" s="946"/>
      <c r="X153" s="240">
        <f>0.2/12*9</f>
        <v>0.15</v>
      </c>
      <c r="Y153" s="948"/>
      <c r="Z153" s="948"/>
      <c r="AA153" s="946"/>
      <c r="AB153" s="946"/>
      <c r="AC153" s="946"/>
    </row>
    <row r="154" spans="1:29" ht="19.5">
      <c r="A154" s="939"/>
      <c r="B154" s="946" t="s">
        <v>30</v>
      </c>
      <c r="C154" s="267"/>
      <c r="D154" s="1012"/>
      <c r="E154" s="267"/>
      <c r="F154" s="267"/>
      <c r="G154" s="267"/>
      <c r="H154" s="267"/>
      <c r="I154" s="267"/>
      <c r="J154" s="267"/>
      <c r="K154" s="267"/>
      <c r="L154" s="267"/>
      <c r="M154" s="946"/>
      <c r="N154" s="946"/>
      <c r="O154" s="240">
        <f>0.2/12*6</f>
        <v>0.1</v>
      </c>
      <c r="P154" s="948"/>
      <c r="Q154" s="948"/>
      <c r="R154" s="946"/>
      <c r="S154" s="946"/>
      <c r="T154" s="267"/>
      <c r="U154" s="267"/>
      <c r="V154" s="946"/>
      <c r="W154" s="946"/>
      <c r="X154" s="240">
        <f>0.2/12*6</f>
        <v>0.1</v>
      </c>
      <c r="Y154" s="948"/>
      <c r="Z154" s="948"/>
      <c r="AA154" s="946"/>
      <c r="AB154" s="946"/>
      <c r="AC154" s="946"/>
    </row>
    <row r="155" spans="1:29" ht="19.5">
      <c r="A155" s="939"/>
      <c r="B155" s="946" t="s">
        <v>31</v>
      </c>
      <c r="C155" s="267"/>
      <c r="D155" s="1012"/>
      <c r="E155" s="267"/>
      <c r="F155" s="267"/>
      <c r="G155" s="267"/>
      <c r="H155" s="267"/>
      <c r="I155" s="267"/>
      <c r="J155" s="267"/>
      <c r="K155" s="267"/>
      <c r="L155" s="267"/>
      <c r="M155" s="946"/>
      <c r="N155" s="946"/>
      <c r="O155" s="240">
        <f>0.2/12*3</f>
        <v>0.05</v>
      </c>
      <c r="P155" s="948"/>
      <c r="Q155" s="948"/>
      <c r="R155" s="946"/>
      <c r="S155" s="946"/>
      <c r="T155" s="267"/>
      <c r="U155" s="267"/>
      <c r="V155" s="946"/>
      <c r="W155" s="946"/>
      <c r="X155" s="240">
        <f>0.2/12*3</f>
        <v>0.05</v>
      </c>
      <c r="Y155" s="948"/>
      <c r="Z155" s="948"/>
      <c r="AA155" s="946"/>
      <c r="AB155" s="946"/>
      <c r="AC155" s="946"/>
    </row>
    <row r="156" spans="1:29" ht="19.5">
      <c r="A156" s="939"/>
      <c r="B156" s="233" t="s">
        <v>16</v>
      </c>
      <c r="C156" s="233"/>
      <c r="D156" s="1011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1013"/>
      <c r="P156" s="234"/>
      <c r="Q156" s="234"/>
      <c r="R156" s="233"/>
      <c r="S156" s="233"/>
      <c r="T156" s="233"/>
      <c r="U156" s="233"/>
      <c r="V156" s="233"/>
      <c r="W156" s="233"/>
      <c r="X156" s="1013"/>
      <c r="Y156" s="234"/>
      <c r="Z156" s="234"/>
      <c r="AA156" s="233"/>
      <c r="AB156" s="233"/>
      <c r="AC156" s="233"/>
    </row>
    <row r="157" spans="1:29" ht="37.5">
      <c r="A157" s="939">
        <f>+A151+0.01</f>
        <v>6.02</v>
      </c>
      <c r="B157" s="940" t="s">
        <v>32</v>
      </c>
      <c r="C157" s="233"/>
      <c r="D157" s="1011"/>
      <c r="E157" s="233"/>
      <c r="F157" s="233"/>
      <c r="G157" s="233"/>
      <c r="H157" s="233"/>
      <c r="I157" s="233"/>
      <c r="J157" s="233"/>
      <c r="K157" s="233"/>
      <c r="L157" s="233"/>
      <c r="M157" s="940"/>
      <c r="N157" s="940"/>
      <c r="O157" s="1013"/>
      <c r="P157" s="943"/>
      <c r="Q157" s="943"/>
      <c r="R157" s="940"/>
      <c r="S157" s="940"/>
      <c r="T157" s="233"/>
      <c r="U157" s="233"/>
      <c r="V157" s="940"/>
      <c r="W157" s="940"/>
      <c r="X157" s="1013"/>
      <c r="Y157" s="943"/>
      <c r="Z157" s="943"/>
      <c r="AA157" s="940"/>
      <c r="AB157" s="940"/>
      <c r="AC157" s="940"/>
    </row>
    <row r="158" spans="1:29" ht="19.5">
      <c r="A158" s="939"/>
      <c r="B158" s="946" t="s">
        <v>28</v>
      </c>
      <c r="C158" s="267"/>
      <c r="D158" s="1012"/>
      <c r="E158" s="267"/>
      <c r="F158" s="267"/>
      <c r="G158" s="267"/>
      <c r="H158" s="267"/>
      <c r="I158" s="267"/>
      <c r="J158" s="267"/>
      <c r="K158" s="267"/>
      <c r="L158" s="267"/>
      <c r="M158" s="946"/>
      <c r="N158" s="946"/>
      <c r="O158" s="240">
        <v>0.2</v>
      </c>
      <c r="P158" s="948"/>
      <c r="Q158" s="948"/>
      <c r="R158" s="946"/>
      <c r="S158" s="946"/>
      <c r="T158" s="267"/>
      <c r="U158" s="267"/>
      <c r="V158" s="946"/>
      <c r="W158" s="946"/>
      <c r="X158" s="240">
        <v>0.2</v>
      </c>
      <c r="Y158" s="948"/>
      <c r="Z158" s="948"/>
      <c r="AA158" s="946"/>
      <c r="AB158" s="946"/>
      <c r="AC158" s="946"/>
    </row>
    <row r="159" spans="1:29" ht="19.5">
      <c r="A159" s="939"/>
      <c r="B159" s="946" t="s">
        <v>29</v>
      </c>
      <c r="C159" s="267"/>
      <c r="D159" s="1012"/>
      <c r="E159" s="267"/>
      <c r="F159" s="267"/>
      <c r="G159" s="267"/>
      <c r="H159" s="267"/>
      <c r="I159" s="267"/>
      <c r="J159" s="267"/>
      <c r="K159" s="267"/>
      <c r="L159" s="267"/>
      <c r="M159" s="946"/>
      <c r="N159" s="946"/>
      <c r="O159" s="240">
        <f>0.2/12*9</f>
        <v>0.15</v>
      </c>
      <c r="P159" s="948"/>
      <c r="Q159" s="948"/>
      <c r="R159" s="946"/>
      <c r="S159" s="946"/>
      <c r="T159" s="267"/>
      <c r="U159" s="267"/>
      <c r="V159" s="946"/>
      <c r="W159" s="946"/>
      <c r="X159" s="240">
        <f>0.2/12*9</f>
        <v>0.15</v>
      </c>
      <c r="Y159" s="948"/>
      <c r="Z159" s="948"/>
      <c r="AA159" s="946"/>
      <c r="AB159" s="946"/>
      <c r="AC159" s="946"/>
    </row>
    <row r="160" spans="1:29" ht="19.5">
      <c r="A160" s="939"/>
      <c r="B160" s="946" t="s">
        <v>30</v>
      </c>
      <c r="C160" s="267"/>
      <c r="D160" s="1012"/>
      <c r="E160" s="267"/>
      <c r="F160" s="267"/>
      <c r="G160" s="267"/>
      <c r="H160" s="267"/>
      <c r="I160" s="267"/>
      <c r="J160" s="267"/>
      <c r="K160" s="267"/>
      <c r="L160" s="267"/>
      <c r="M160" s="946"/>
      <c r="N160" s="946"/>
      <c r="O160" s="240">
        <f>0.2/12*6</f>
        <v>0.1</v>
      </c>
      <c r="P160" s="948"/>
      <c r="Q160" s="948"/>
      <c r="R160" s="946"/>
      <c r="S160" s="946"/>
      <c r="T160" s="267"/>
      <c r="U160" s="267"/>
      <c r="V160" s="946"/>
      <c r="W160" s="946"/>
      <c r="X160" s="240">
        <f>0.2/12*6</f>
        <v>0.1</v>
      </c>
      <c r="Y160" s="948"/>
      <c r="Z160" s="948"/>
      <c r="AA160" s="946"/>
      <c r="AB160" s="946"/>
      <c r="AC160" s="946"/>
    </row>
    <row r="161" spans="1:29" ht="19.5">
      <c r="A161" s="939"/>
      <c r="B161" s="946" t="s">
        <v>31</v>
      </c>
      <c r="C161" s="267"/>
      <c r="D161" s="1012"/>
      <c r="E161" s="267"/>
      <c r="F161" s="267"/>
      <c r="G161" s="267"/>
      <c r="H161" s="267"/>
      <c r="I161" s="267"/>
      <c r="J161" s="267"/>
      <c r="K161" s="267"/>
      <c r="L161" s="267"/>
      <c r="M161" s="946"/>
      <c r="N161" s="946"/>
      <c r="O161" s="240">
        <v>0.05</v>
      </c>
      <c r="P161" s="948"/>
      <c r="Q161" s="948"/>
      <c r="R161" s="946"/>
      <c r="S161" s="946"/>
      <c r="T161" s="267"/>
      <c r="U161" s="267"/>
      <c r="V161" s="946"/>
      <c r="W161" s="946"/>
      <c r="X161" s="240">
        <v>0.05</v>
      </c>
      <c r="Y161" s="948"/>
      <c r="Z161" s="948"/>
      <c r="AA161" s="946"/>
      <c r="AB161" s="946"/>
      <c r="AC161" s="946"/>
    </row>
    <row r="162" spans="1:29" ht="19.5">
      <c r="A162" s="939"/>
      <c r="B162" s="233" t="s">
        <v>16</v>
      </c>
      <c r="C162" s="233"/>
      <c r="D162" s="1011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1013"/>
      <c r="P162" s="234"/>
      <c r="Q162" s="234"/>
      <c r="R162" s="233"/>
      <c r="S162" s="233"/>
      <c r="T162" s="233"/>
      <c r="U162" s="233"/>
      <c r="V162" s="233"/>
      <c r="W162" s="233"/>
      <c r="X162" s="1013"/>
      <c r="Y162" s="234"/>
      <c r="Z162" s="234"/>
      <c r="AA162" s="233"/>
      <c r="AB162" s="233"/>
      <c r="AC162" s="233"/>
    </row>
    <row r="163" spans="1:29" ht="19.5">
      <c r="A163" s="939">
        <v>6.03</v>
      </c>
      <c r="B163" s="940" t="s">
        <v>33</v>
      </c>
      <c r="C163" s="233"/>
      <c r="D163" s="1011"/>
      <c r="E163" s="233"/>
      <c r="F163" s="233"/>
      <c r="G163" s="233"/>
      <c r="H163" s="233"/>
      <c r="I163" s="233"/>
      <c r="J163" s="233"/>
      <c r="K163" s="233"/>
      <c r="L163" s="233"/>
      <c r="M163" s="940"/>
      <c r="N163" s="940"/>
      <c r="O163" s="1013"/>
      <c r="P163" s="943"/>
      <c r="Q163" s="943"/>
      <c r="R163" s="940"/>
      <c r="S163" s="940"/>
      <c r="T163" s="233"/>
      <c r="U163" s="233"/>
      <c r="V163" s="940"/>
      <c r="W163" s="940"/>
      <c r="X163" s="1013"/>
      <c r="Y163" s="943"/>
      <c r="Z163" s="943"/>
      <c r="AA163" s="940"/>
      <c r="AB163" s="940"/>
      <c r="AC163" s="940"/>
    </row>
    <row r="164" spans="1:29" ht="19.5">
      <c r="A164" s="939"/>
      <c r="B164" s="946" t="s">
        <v>28</v>
      </c>
      <c r="C164" s="267"/>
      <c r="D164" s="1012"/>
      <c r="E164" s="267"/>
      <c r="F164" s="267"/>
      <c r="G164" s="267"/>
      <c r="H164" s="267"/>
      <c r="I164" s="267"/>
      <c r="J164" s="267"/>
      <c r="K164" s="267"/>
      <c r="L164" s="267"/>
      <c r="M164" s="946"/>
      <c r="N164" s="946"/>
      <c r="O164" s="241">
        <f>0.06/12*10</f>
        <v>0.05</v>
      </c>
      <c r="P164" s="267">
        <v>36</v>
      </c>
      <c r="Q164" s="1012">
        <f>P164*O164</f>
        <v>1.8</v>
      </c>
      <c r="R164" s="267">
        <f>+P164</f>
        <v>36</v>
      </c>
      <c r="S164" s="1012">
        <f>+Q164</f>
        <v>1.8</v>
      </c>
      <c r="T164" s="267"/>
      <c r="U164" s="267"/>
      <c r="V164" s="946"/>
      <c r="W164" s="946"/>
      <c r="X164" s="241">
        <f>0.06/12*10</f>
        <v>0.05</v>
      </c>
      <c r="Y164" s="267">
        <v>36</v>
      </c>
      <c r="Z164" s="1012">
        <f>Y164*X164</f>
        <v>1.8</v>
      </c>
      <c r="AA164" s="267">
        <f>+Y164</f>
        <v>36</v>
      </c>
      <c r="AB164" s="1012">
        <f>+Z164</f>
        <v>1.8</v>
      </c>
      <c r="AC164" s="946"/>
    </row>
    <row r="165" spans="1:29" ht="19.5">
      <c r="A165" s="939"/>
      <c r="B165" s="946" t="s">
        <v>29</v>
      </c>
      <c r="C165" s="267">
        <v>176</v>
      </c>
      <c r="D165" s="1012">
        <v>8.8000000000000007</v>
      </c>
      <c r="E165" s="267">
        <v>99</v>
      </c>
      <c r="F165" s="267">
        <v>4.6399999999999997</v>
      </c>
      <c r="G165" s="1014">
        <f>E165/C165</f>
        <v>0.5625</v>
      </c>
      <c r="H165" s="1014">
        <f>F165/D165</f>
        <v>0.52727272727272723</v>
      </c>
      <c r="I165" s="1015">
        <f t="shared" ref="I165" si="9">C165-E165</f>
        <v>77</v>
      </c>
      <c r="J165" s="1016">
        <f t="shared" ref="J165" si="10">D165-F165</f>
        <v>4.160000000000001</v>
      </c>
      <c r="K165" s="267"/>
      <c r="L165" s="267"/>
      <c r="M165" s="946"/>
      <c r="N165" s="946"/>
      <c r="O165" s="241">
        <f>0.06/12*9</f>
        <v>4.4999999999999998E-2</v>
      </c>
      <c r="P165" s="267"/>
      <c r="Q165" s="267"/>
      <c r="R165" s="267"/>
      <c r="S165" s="267"/>
      <c r="T165" s="267"/>
      <c r="U165" s="267"/>
      <c r="V165" s="946"/>
      <c r="W165" s="946"/>
      <c r="X165" s="241">
        <f>0.06/12*9</f>
        <v>4.4999999999999998E-2</v>
      </c>
      <c r="Y165" s="267"/>
      <c r="Z165" s="267"/>
      <c r="AA165" s="267"/>
      <c r="AB165" s="267"/>
      <c r="AC165" s="946"/>
    </row>
    <row r="166" spans="1:29" ht="19.5">
      <c r="A166" s="939"/>
      <c r="B166" s="946" t="s">
        <v>30</v>
      </c>
      <c r="C166" s="267"/>
      <c r="D166" s="1012"/>
      <c r="E166" s="267"/>
      <c r="F166" s="267"/>
      <c r="G166" s="267"/>
      <c r="H166" s="267"/>
      <c r="I166" s="267"/>
      <c r="J166" s="267"/>
      <c r="K166" s="267"/>
      <c r="L166" s="267"/>
      <c r="M166" s="946"/>
      <c r="N166" s="946"/>
      <c r="O166" s="241">
        <f>0.06/12*6</f>
        <v>0.03</v>
      </c>
      <c r="P166" s="267"/>
      <c r="Q166" s="267"/>
      <c r="R166" s="267"/>
      <c r="S166" s="267"/>
      <c r="T166" s="267"/>
      <c r="U166" s="267"/>
      <c r="V166" s="946"/>
      <c r="W166" s="946"/>
      <c r="X166" s="241">
        <f>0.06/12*6</f>
        <v>0.03</v>
      </c>
      <c r="Y166" s="267"/>
      <c r="Z166" s="267"/>
      <c r="AA166" s="267"/>
      <c r="AB166" s="267"/>
      <c r="AC166" s="946"/>
    </row>
    <row r="167" spans="1:29" ht="19.5">
      <c r="A167" s="939"/>
      <c r="B167" s="946" t="s">
        <v>31</v>
      </c>
      <c r="C167" s="267"/>
      <c r="D167" s="1012"/>
      <c r="E167" s="267"/>
      <c r="F167" s="267"/>
      <c r="G167" s="267"/>
      <c r="H167" s="267"/>
      <c r="I167" s="267"/>
      <c r="J167" s="267"/>
      <c r="K167" s="267"/>
      <c r="L167" s="267"/>
      <c r="M167" s="946"/>
      <c r="N167" s="946"/>
      <c r="O167" s="241">
        <f>0.06/12*3</f>
        <v>1.4999999999999999E-2</v>
      </c>
      <c r="P167" s="267"/>
      <c r="Q167" s="267"/>
      <c r="R167" s="267"/>
      <c r="S167" s="267"/>
      <c r="T167" s="267"/>
      <c r="U167" s="267"/>
      <c r="V167" s="946"/>
      <c r="W167" s="946"/>
      <c r="X167" s="241">
        <f>0.06/12*3</f>
        <v>1.4999999999999999E-2</v>
      </c>
      <c r="Y167" s="267"/>
      <c r="Z167" s="267"/>
      <c r="AA167" s="267"/>
      <c r="AB167" s="267"/>
      <c r="AC167" s="946"/>
    </row>
    <row r="168" spans="1:29" ht="19.5">
      <c r="A168" s="939"/>
      <c r="B168" s="233" t="s">
        <v>16</v>
      </c>
      <c r="C168" s="233">
        <f>SUM(C164:C167)</f>
        <v>176</v>
      </c>
      <c r="D168" s="1011">
        <f>SUM(D164:D167)</f>
        <v>8.8000000000000007</v>
      </c>
      <c r="E168" s="233">
        <f>SUM(E164:E167)</f>
        <v>99</v>
      </c>
      <c r="F168" s="1011">
        <f>SUM(F164:F167)</f>
        <v>4.6399999999999997</v>
      </c>
      <c r="G168" s="1017">
        <f>E168/C168</f>
        <v>0.5625</v>
      </c>
      <c r="H168" s="1017">
        <f>F168/D168</f>
        <v>0.52727272727272723</v>
      </c>
      <c r="I168" s="968">
        <f t="shared" ref="I168" si="11">C168-E168</f>
        <v>77</v>
      </c>
      <c r="J168" s="1018">
        <f t="shared" ref="J168" si="12">D168-F168</f>
        <v>4.160000000000001</v>
      </c>
      <c r="K168" s="233"/>
      <c r="L168" s="233"/>
      <c r="M168" s="233"/>
      <c r="N168" s="233"/>
      <c r="O168" s="1013"/>
      <c r="P168" s="233">
        <f>SUM(P164:P167)</f>
        <v>36</v>
      </c>
      <c r="Q168" s="1011">
        <f>SUM(Q164:Q167)</f>
        <v>1.8</v>
      </c>
      <c r="R168" s="233">
        <f>SUM(R164:R167)</f>
        <v>36</v>
      </c>
      <c r="S168" s="1011">
        <f>SUM(S164:S167)</f>
        <v>1.8</v>
      </c>
      <c r="T168" s="233"/>
      <c r="U168" s="233"/>
      <c r="V168" s="233"/>
      <c r="W168" s="233"/>
      <c r="X168" s="1013"/>
      <c r="Y168" s="233">
        <f>SUM(Y164:Y167)</f>
        <v>36</v>
      </c>
      <c r="Z168" s="1011">
        <f>SUM(Z164:Z167)</f>
        <v>1.8</v>
      </c>
      <c r="AA168" s="233">
        <f>SUM(AA164:AA167)</f>
        <v>36</v>
      </c>
      <c r="AB168" s="1011">
        <f>SUM(AB164:AB167)</f>
        <v>1.8</v>
      </c>
      <c r="AC168" s="233"/>
    </row>
    <row r="169" spans="1:29" ht="37.5">
      <c r="A169" s="939">
        <v>6.04</v>
      </c>
      <c r="B169" s="940" t="s">
        <v>34</v>
      </c>
      <c r="C169" s="233"/>
      <c r="D169" s="1011"/>
      <c r="E169" s="233"/>
      <c r="F169" s="233"/>
      <c r="G169" s="233"/>
      <c r="H169" s="233"/>
      <c r="I169" s="233"/>
      <c r="J169" s="233"/>
      <c r="K169" s="233"/>
      <c r="L169" s="233"/>
      <c r="M169" s="940"/>
      <c r="N169" s="940"/>
      <c r="O169" s="1013"/>
      <c r="P169" s="233"/>
      <c r="Q169" s="233"/>
      <c r="R169" s="233"/>
      <c r="S169" s="233"/>
      <c r="T169" s="233"/>
      <c r="U169" s="233"/>
      <c r="V169" s="940"/>
      <c r="W169" s="940"/>
      <c r="X169" s="1013"/>
      <c r="Y169" s="233"/>
      <c r="Z169" s="233"/>
      <c r="AA169" s="233"/>
      <c r="AB169" s="233"/>
      <c r="AC169" s="940"/>
    </row>
    <row r="170" spans="1:29" ht="19.5">
      <c r="A170" s="939"/>
      <c r="B170" s="946" t="s">
        <v>28</v>
      </c>
      <c r="C170" s="267"/>
      <c r="D170" s="1012"/>
      <c r="E170" s="267"/>
      <c r="F170" s="267"/>
      <c r="G170" s="267"/>
      <c r="H170" s="267"/>
      <c r="I170" s="267"/>
      <c r="J170" s="267"/>
      <c r="K170" s="267"/>
      <c r="L170" s="267"/>
      <c r="M170" s="946"/>
      <c r="N170" s="946"/>
      <c r="O170" s="241">
        <f>0.06/12*10</f>
        <v>0.05</v>
      </c>
      <c r="P170" s="267">
        <v>99</v>
      </c>
      <c r="Q170" s="267">
        <f>P170*O170</f>
        <v>4.95</v>
      </c>
      <c r="R170" s="267">
        <f>P170</f>
        <v>99</v>
      </c>
      <c r="S170" s="1012">
        <f>Q170</f>
        <v>4.95</v>
      </c>
      <c r="T170" s="267"/>
      <c r="U170" s="267"/>
      <c r="V170" s="946"/>
      <c r="W170" s="946"/>
      <c r="X170" s="241">
        <f>0.06/12*10</f>
        <v>0.05</v>
      </c>
      <c r="Y170" s="267">
        <v>99</v>
      </c>
      <c r="Z170" s="267">
        <f>Y170*X170</f>
        <v>4.95</v>
      </c>
      <c r="AA170" s="267">
        <f>Y170</f>
        <v>99</v>
      </c>
      <c r="AB170" s="1012">
        <f>Z170</f>
        <v>4.95</v>
      </c>
      <c r="AC170" s="946"/>
    </row>
    <row r="171" spans="1:29" ht="19.5">
      <c r="A171" s="939"/>
      <c r="B171" s="946" t="s">
        <v>29</v>
      </c>
      <c r="C171" s="267">
        <v>91</v>
      </c>
      <c r="D171" s="1012">
        <v>4.55</v>
      </c>
      <c r="E171" s="267">
        <v>50</v>
      </c>
      <c r="F171" s="267">
        <v>2.42</v>
      </c>
      <c r="G171" s="1014">
        <f>E171/C171</f>
        <v>0.5494505494505495</v>
      </c>
      <c r="H171" s="1014">
        <f>F171/D171</f>
        <v>0.53186813186813187</v>
      </c>
      <c r="I171" s="1015">
        <f t="shared" ref="I171" si="13">C171-E171</f>
        <v>41</v>
      </c>
      <c r="J171" s="1016">
        <f t="shared" ref="J171" si="14">D171-F171</f>
        <v>2.13</v>
      </c>
      <c r="K171" s="267"/>
      <c r="L171" s="267"/>
      <c r="M171" s="946"/>
      <c r="N171" s="946"/>
      <c r="O171" s="241">
        <f>0.06/12*9</f>
        <v>4.4999999999999998E-2</v>
      </c>
      <c r="P171" s="267"/>
      <c r="Q171" s="267"/>
      <c r="R171" s="267"/>
      <c r="S171" s="267"/>
      <c r="T171" s="267"/>
      <c r="U171" s="267"/>
      <c r="V171" s="946"/>
      <c r="W171" s="946"/>
      <c r="X171" s="241">
        <f>0.06/12*9</f>
        <v>4.4999999999999998E-2</v>
      </c>
      <c r="Y171" s="267"/>
      <c r="Z171" s="267"/>
      <c r="AA171" s="267"/>
      <c r="AB171" s="267"/>
      <c r="AC171" s="946"/>
    </row>
    <row r="172" spans="1:29" ht="19.5">
      <c r="A172" s="939"/>
      <c r="B172" s="946" t="s">
        <v>30</v>
      </c>
      <c r="C172" s="267"/>
      <c r="D172" s="1012"/>
      <c r="E172" s="267"/>
      <c r="F172" s="267"/>
      <c r="G172" s="267"/>
      <c r="H172" s="267"/>
      <c r="I172" s="267"/>
      <c r="J172" s="267"/>
      <c r="K172" s="267"/>
      <c r="L172" s="267"/>
      <c r="M172" s="946"/>
      <c r="N172" s="946"/>
      <c r="O172" s="241">
        <f>0.06/12*6</f>
        <v>0.03</v>
      </c>
      <c r="P172" s="267"/>
      <c r="Q172" s="267"/>
      <c r="R172" s="267"/>
      <c r="S172" s="267"/>
      <c r="T172" s="267"/>
      <c r="U172" s="267"/>
      <c r="V172" s="946"/>
      <c r="W172" s="946"/>
      <c r="X172" s="241">
        <f>0.06/12*6</f>
        <v>0.03</v>
      </c>
      <c r="Y172" s="267"/>
      <c r="Z172" s="267"/>
      <c r="AA172" s="267"/>
      <c r="AB172" s="267"/>
      <c r="AC172" s="946"/>
    </row>
    <row r="173" spans="1:29" ht="19.5">
      <c r="A173" s="939"/>
      <c r="B173" s="946" t="s">
        <v>31</v>
      </c>
      <c r="C173" s="267"/>
      <c r="D173" s="1012"/>
      <c r="E173" s="267"/>
      <c r="F173" s="267"/>
      <c r="G173" s="267"/>
      <c r="H173" s="267"/>
      <c r="I173" s="267"/>
      <c r="J173" s="267"/>
      <c r="K173" s="267"/>
      <c r="L173" s="267"/>
      <c r="M173" s="946"/>
      <c r="N173" s="946"/>
      <c r="O173" s="241">
        <f>0.06/12*3</f>
        <v>1.4999999999999999E-2</v>
      </c>
      <c r="P173" s="267"/>
      <c r="Q173" s="267"/>
      <c r="R173" s="267"/>
      <c r="S173" s="267"/>
      <c r="T173" s="267"/>
      <c r="U173" s="267"/>
      <c r="V173" s="946"/>
      <c r="W173" s="946"/>
      <c r="X173" s="241">
        <f>0.06/12*3</f>
        <v>1.4999999999999999E-2</v>
      </c>
      <c r="Y173" s="267"/>
      <c r="Z173" s="267"/>
      <c r="AA173" s="267"/>
      <c r="AB173" s="267"/>
      <c r="AC173" s="946"/>
    </row>
    <row r="174" spans="1:29" ht="19.5">
      <c r="A174" s="939"/>
      <c r="B174" s="233" t="s">
        <v>16</v>
      </c>
      <c r="C174" s="233">
        <f>SUM(C171:C173)</f>
        <v>91</v>
      </c>
      <c r="D174" s="1011">
        <f>SUM(D171:D173)</f>
        <v>4.55</v>
      </c>
      <c r="E174" s="233">
        <f>SUM(E171:E173)</f>
        <v>50</v>
      </c>
      <c r="F174" s="1011">
        <f>SUM(F171:F173)</f>
        <v>2.42</v>
      </c>
      <c r="G174" s="1017">
        <f>E174/C174</f>
        <v>0.5494505494505495</v>
      </c>
      <c r="H174" s="1017">
        <f>F174/D174</f>
        <v>0.53186813186813187</v>
      </c>
      <c r="I174" s="968">
        <f t="shared" ref="I174" si="15">C174-E174</f>
        <v>41</v>
      </c>
      <c r="J174" s="1018">
        <f t="shared" ref="J174" si="16">D174-F174</f>
        <v>2.13</v>
      </c>
      <c r="K174" s="233"/>
      <c r="L174" s="233"/>
      <c r="M174" s="233"/>
      <c r="N174" s="233"/>
      <c r="O174" s="1013"/>
      <c r="P174" s="233">
        <f>SUM(P170:P173)</f>
        <v>99</v>
      </c>
      <c r="Q174" s="1011">
        <f>SUM(Q170:Q173)</f>
        <v>4.95</v>
      </c>
      <c r="R174" s="233">
        <f>SUM(R170:R173)</f>
        <v>99</v>
      </c>
      <c r="S174" s="1011">
        <f>SUM(S170:S173)</f>
        <v>4.95</v>
      </c>
      <c r="T174" s="233"/>
      <c r="U174" s="233"/>
      <c r="V174" s="233"/>
      <c r="W174" s="233"/>
      <c r="X174" s="1013"/>
      <c r="Y174" s="233">
        <f>SUM(Y170:Y173)</f>
        <v>99</v>
      </c>
      <c r="Z174" s="1011">
        <f>SUM(Z170:Z173)</f>
        <v>4.95</v>
      </c>
      <c r="AA174" s="233">
        <f>SUM(AA170:AA173)</f>
        <v>99</v>
      </c>
      <c r="AB174" s="1011">
        <f>SUM(AB170:AB173)</f>
        <v>4.95</v>
      </c>
      <c r="AC174" s="233"/>
    </row>
    <row r="175" spans="1:29" ht="19.5">
      <c r="A175" s="939">
        <v>6.05</v>
      </c>
      <c r="B175" s="940" t="s">
        <v>35</v>
      </c>
      <c r="C175" s="233"/>
      <c r="D175" s="1011"/>
      <c r="E175" s="233"/>
      <c r="F175" s="233"/>
      <c r="G175" s="233"/>
      <c r="H175" s="233"/>
      <c r="I175" s="233"/>
      <c r="J175" s="233"/>
      <c r="K175" s="233"/>
      <c r="L175" s="233"/>
      <c r="M175" s="940"/>
      <c r="N175" s="940"/>
      <c r="O175" s="1013"/>
      <c r="P175" s="233"/>
      <c r="Q175" s="233"/>
      <c r="R175" s="233"/>
      <c r="S175" s="233"/>
      <c r="T175" s="233"/>
      <c r="U175" s="233"/>
      <c r="V175" s="940"/>
      <c r="W175" s="940"/>
      <c r="X175" s="1013"/>
      <c r="Y175" s="233"/>
      <c r="Z175" s="233"/>
      <c r="AA175" s="233"/>
      <c r="AB175" s="233"/>
      <c r="AC175" s="940"/>
    </row>
    <row r="176" spans="1:29" ht="19.5">
      <c r="A176" s="939"/>
      <c r="B176" s="946" t="s">
        <v>28</v>
      </c>
      <c r="C176" s="267"/>
      <c r="D176" s="1012"/>
      <c r="E176" s="267"/>
      <c r="F176" s="267"/>
      <c r="G176" s="267"/>
      <c r="H176" s="267"/>
      <c r="I176" s="267"/>
      <c r="J176" s="267"/>
      <c r="K176" s="267"/>
      <c r="L176" s="267"/>
      <c r="M176" s="946"/>
      <c r="N176" s="946"/>
      <c r="O176" s="241">
        <f>0.06/12*10</f>
        <v>0.05</v>
      </c>
      <c r="P176" s="267"/>
      <c r="Q176" s="267">
        <f>P176*O176</f>
        <v>0</v>
      </c>
      <c r="R176" s="267">
        <f>P176</f>
        <v>0</v>
      </c>
      <c r="S176" s="1012">
        <f>Q176</f>
        <v>0</v>
      </c>
      <c r="T176" s="267"/>
      <c r="U176" s="267"/>
      <c r="V176" s="946"/>
      <c r="W176" s="946"/>
      <c r="X176" s="241">
        <f>0.06/12*10</f>
        <v>0.05</v>
      </c>
      <c r="Y176" s="267"/>
      <c r="Z176" s="267">
        <f>Y176*X176</f>
        <v>0</v>
      </c>
      <c r="AA176" s="267">
        <f>Y176</f>
        <v>0</v>
      </c>
      <c r="AB176" s="1012">
        <f>Z176</f>
        <v>0</v>
      </c>
      <c r="AC176" s="946"/>
    </row>
    <row r="177" spans="1:29" ht="19.5">
      <c r="A177" s="939"/>
      <c r="B177" s="946" t="s">
        <v>29</v>
      </c>
      <c r="C177" s="267">
        <v>30</v>
      </c>
      <c r="D177" s="1012">
        <v>1.5</v>
      </c>
      <c r="E177" s="267">
        <v>30</v>
      </c>
      <c r="F177" s="1012">
        <v>1.5</v>
      </c>
      <c r="G177" s="1014">
        <f>E177/C177</f>
        <v>1</v>
      </c>
      <c r="H177" s="1014">
        <f>F177/D177</f>
        <v>1</v>
      </c>
      <c r="I177" s="1015">
        <f t="shared" ref="I177" si="17">C177-E177</f>
        <v>0</v>
      </c>
      <c r="J177" s="1016">
        <f t="shared" ref="J177" si="18">D177-F177</f>
        <v>0</v>
      </c>
      <c r="K177" s="267"/>
      <c r="L177" s="267"/>
      <c r="M177" s="946"/>
      <c r="N177" s="946"/>
      <c r="O177" s="241">
        <f>0.06/12*9</f>
        <v>4.4999999999999998E-2</v>
      </c>
      <c r="P177" s="267"/>
      <c r="Q177" s="267"/>
      <c r="R177" s="267"/>
      <c r="S177" s="267"/>
      <c r="T177" s="267"/>
      <c r="U177" s="267"/>
      <c r="V177" s="946"/>
      <c r="W177" s="946"/>
      <c r="X177" s="241">
        <f>0.06/12*9</f>
        <v>4.4999999999999998E-2</v>
      </c>
      <c r="Y177" s="267"/>
      <c r="Z177" s="267"/>
      <c r="AA177" s="267"/>
      <c r="AB177" s="267"/>
      <c r="AC177" s="946"/>
    </row>
    <row r="178" spans="1:29" ht="19.5">
      <c r="A178" s="939"/>
      <c r="B178" s="946" t="s">
        <v>30</v>
      </c>
      <c r="C178" s="267"/>
      <c r="D178" s="1012"/>
      <c r="E178" s="267"/>
      <c r="F178" s="267"/>
      <c r="G178" s="267"/>
      <c r="H178" s="267"/>
      <c r="I178" s="267"/>
      <c r="J178" s="267"/>
      <c r="K178" s="267"/>
      <c r="L178" s="267"/>
      <c r="M178" s="946"/>
      <c r="N178" s="946"/>
      <c r="O178" s="241">
        <f>0.06/12*6</f>
        <v>0.03</v>
      </c>
      <c r="P178" s="267"/>
      <c r="Q178" s="267"/>
      <c r="R178" s="267"/>
      <c r="S178" s="267"/>
      <c r="T178" s="267"/>
      <c r="U178" s="267"/>
      <c r="V178" s="946"/>
      <c r="W178" s="946"/>
      <c r="X178" s="241">
        <f>0.06/12*6</f>
        <v>0.03</v>
      </c>
      <c r="Y178" s="267"/>
      <c r="Z178" s="267"/>
      <c r="AA178" s="267"/>
      <c r="AB178" s="267"/>
      <c r="AC178" s="946"/>
    </row>
    <row r="179" spans="1:29" ht="19.5">
      <c r="A179" s="939"/>
      <c r="B179" s="946" t="s">
        <v>31</v>
      </c>
      <c r="C179" s="267"/>
      <c r="D179" s="1012"/>
      <c r="E179" s="267"/>
      <c r="F179" s="1012"/>
      <c r="G179" s="267"/>
      <c r="H179" s="267"/>
      <c r="I179" s="267"/>
      <c r="J179" s="267"/>
      <c r="K179" s="267"/>
      <c r="L179" s="267"/>
      <c r="M179" s="946"/>
      <c r="N179" s="946"/>
      <c r="O179" s="241">
        <f>0.06/12*3</f>
        <v>1.4999999999999999E-2</v>
      </c>
      <c r="P179" s="267"/>
      <c r="Q179" s="267"/>
      <c r="R179" s="267"/>
      <c r="S179" s="267"/>
      <c r="T179" s="267"/>
      <c r="U179" s="267"/>
      <c r="V179" s="946"/>
      <c r="W179" s="946"/>
      <c r="X179" s="241">
        <f>0.06/12*3</f>
        <v>1.4999999999999999E-2</v>
      </c>
      <c r="Y179" s="267"/>
      <c r="Z179" s="267"/>
      <c r="AA179" s="267"/>
      <c r="AB179" s="267"/>
      <c r="AC179" s="946"/>
    </row>
    <row r="180" spans="1:29" ht="19.5">
      <c r="A180" s="939"/>
      <c r="B180" s="233" t="s">
        <v>36</v>
      </c>
      <c r="C180" s="233">
        <f>SUM(C177:C179)</f>
        <v>30</v>
      </c>
      <c r="D180" s="1011">
        <f>SUM(D177:D179)</f>
        <v>1.5</v>
      </c>
      <c r="E180" s="233">
        <f>SUM(E177:E179)</f>
        <v>30</v>
      </c>
      <c r="F180" s="1011">
        <f>SUM(F177:F179)</f>
        <v>1.5</v>
      </c>
      <c r="G180" s="1017">
        <f>E180/C180</f>
        <v>1</v>
      </c>
      <c r="H180" s="1017">
        <f>F180/D180</f>
        <v>1</v>
      </c>
      <c r="I180" s="968">
        <f t="shared" ref="I180" si="19">C180-E180</f>
        <v>0</v>
      </c>
      <c r="J180" s="1018">
        <f t="shared" ref="J180" si="20">D180-F180</f>
        <v>0</v>
      </c>
      <c r="K180" s="233"/>
      <c r="L180" s="233"/>
      <c r="M180" s="233"/>
      <c r="N180" s="233"/>
      <c r="O180" s="1013"/>
      <c r="P180" s="233">
        <f>SUM(P176:P179)</f>
        <v>0</v>
      </c>
      <c r="Q180" s="1011">
        <f>SUM(Q176:Q179)</f>
        <v>0</v>
      </c>
      <c r="R180" s="233">
        <f>SUM(R176:R179)</f>
        <v>0</v>
      </c>
      <c r="S180" s="1011">
        <f>SUM(S176:S179)</f>
        <v>0</v>
      </c>
      <c r="T180" s="233"/>
      <c r="U180" s="233"/>
      <c r="V180" s="233"/>
      <c r="W180" s="233"/>
      <c r="X180" s="1013"/>
      <c r="Y180" s="233">
        <f>SUM(Y176:Y179)</f>
        <v>0</v>
      </c>
      <c r="Z180" s="1011">
        <f>SUM(Z176:Z179)</f>
        <v>0</v>
      </c>
      <c r="AA180" s="233">
        <f>SUM(AA176:AA179)</f>
        <v>0</v>
      </c>
      <c r="AB180" s="1011">
        <f>SUM(AB176:AB179)</f>
        <v>0</v>
      </c>
      <c r="AC180" s="233"/>
    </row>
    <row r="181" spans="1:29" ht="19.5">
      <c r="A181" s="939">
        <v>6.06</v>
      </c>
      <c r="B181" s="940" t="s">
        <v>37</v>
      </c>
      <c r="C181" s="233"/>
      <c r="D181" s="1011"/>
      <c r="E181" s="233"/>
      <c r="F181" s="233"/>
      <c r="G181" s="233"/>
      <c r="H181" s="233"/>
      <c r="I181" s="233"/>
      <c r="J181" s="233"/>
      <c r="K181" s="233"/>
      <c r="L181" s="233"/>
      <c r="M181" s="940"/>
      <c r="N181" s="940"/>
      <c r="O181" s="1013"/>
      <c r="P181" s="233"/>
      <c r="Q181" s="233"/>
      <c r="R181" s="233"/>
      <c r="S181" s="233"/>
      <c r="T181" s="233"/>
      <c r="U181" s="233"/>
      <c r="V181" s="940"/>
      <c r="W181" s="940"/>
      <c r="X181" s="1013"/>
      <c r="Y181" s="233"/>
      <c r="Z181" s="233"/>
      <c r="AA181" s="233"/>
      <c r="AB181" s="233"/>
      <c r="AC181" s="940"/>
    </row>
    <row r="182" spans="1:29" ht="19.5">
      <c r="A182" s="939"/>
      <c r="B182" s="946" t="s">
        <v>28</v>
      </c>
      <c r="C182" s="267"/>
      <c r="D182" s="1012"/>
      <c r="E182" s="267"/>
      <c r="F182" s="267"/>
      <c r="G182" s="267"/>
      <c r="H182" s="267"/>
      <c r="I182" s="267"/>
      <c r="J182" s="267"/>
      <c r="K182" s="267"/>
      <c r="L182" s="267"/>
      <c r="M182" s="946"/>
      <c r="N182" s="946"/>
      <c r="O182" s="240">
        <v>0.2</v>
      </c>
      <c r="P182" s="267"/>
      <c r="Q182" s="267"/>
      <c r="R182" s="267"/>
      <c r="S182" s="267"/>
      <c r="T182" s="267"/>
      <c r="U182" s="267"/>
      <c r="V182" s="946"/>
      <c r="W182" s="946"/>
      <c r="X182" s="240">
        <v>0.2</v>
      </c>
      <c r="Y182" s="267"/>
      <c r="Z182" s="267"/>
      <c r="AA182" s="267"/>
      <c r="AB182" s="267"/>
      <c r="AC182" s="946"/>
    </row>
    <row r="183" spans="1:29" ht="19.5">
      <c r="A183" s="939"/>
      <c r="B183" s="946" t="s">
        <v>29</v>
      </c>
      <c r="C183" s="267"/>
      <c r="D183" s="1012"/>
      <c r="E183" s="267"/>
      <c r="F183" s="267"/>
      <c r="G183" s="267"/>
      <c r="H183" s="267"/>
      <c r="I183" s="267"/>
      <c r="J183" s="267"/>
      <c r="K183" s="267"/>
      <c r="L183" s="267"/>
      <c r="M183" s="946"/>
      <c r="N183" s="946"/>
      <c r="O183" s="240">
        <f>0.2/12*9</f>
        <v>0.15</v>
      </c>
      <c r="P183" s="267"/>
      <c r="Q183" s="267"/>
      <c r="R183" s="267"/>
      <c r="S183" s="267"/>
      <c r="T183" s="267"/>
      <c r="U183" s="267"/>
      <c r="V183" s="946"/>
      <c r="W183" s="946"/>
      <c r="X183" s="240">
        <f>0.2/12*9</f>
        <v>0.15</v>
      </c>
      <c r="Y183" s="267"/>
      <c r="Z183" s="267"/>
      <c r="AA183" s="267"/>
      <c r="AB183" s="267"/>
      <c r="AC183" s="946"/>
    </row>
    <row r="184" spans="1:29" ht="19.5">
      <c r="A184" s="939"/>
      <c r="B184" s="946" t="s">
        <v>30</v>
      </c>
      <c r="C184" s="267"/>
      <c r="D184" s="1012"/>
      <c r="E184" s="267"/>
      <c r="F184" s="267"/>
      <c r="G184" s="267"/>
      <c r="H184" s="267"/>
      <c r="I184" s="267"/>
      <c r="J184" s="267"/>
      <c r="K184" s="267"/>
      <c r="L184" s="267"/>
      <c r="M184" s="946"/>
      <c r="N184" s="946"/>
      <c r="O184" s="240">
        <f>0.2/12*6</f>
        <v>0.1</v>
      </c>
      <c r="P184" s="267"/>
      <c r="Q184" s="267"/>
      <c r="R184" s="267"/>
      <c r="S184" s="267"/>
      <c r="T184" s="267"/>
      <c r="U184" s="267"/>
      <c r="V184" s="946"/>
      <c r="W184" s="946"/>
      <c r="X184" s="240">
        <f>0.2/12*6</f>
        <v>0.1</v>
      </c>
      <c r="Y184" s="267"/>
      <c r="Z184" s="267"/>
      <c r="AA184" s="267"/>
      <c r="AB184" s="267"/>
      <c r="AC184" s="946"/>
    </row>
    <row r="185" spans="1:29" ht="19.5">
      <c r="A185" s="939"/>
      <c r="B185" s="946" t="s">
        <v>31</v>
      </c>
      <c r="C185" s="267"/>
      <c r="D185" s="1012"/>
      <c r="E185" s="267"/>
      <c r="F185" s="267"/>
      <c r="G185" s="267"/>
      <c r="H185" s="267"/>
      <c r="I185" s="267"/>
      <c r="J185" s="267"/>
      <c r="K185" s="267"/>
      <c r="L185" s="267"/>
      <c r="M185" s="946"/>
      <c r="N185" s="946"/>
      <c r="O185" s="240">
        <f>0.2/12*3</f>
        <v>0.05</v>
      </c>
      <c r="P185" s="267"/>
      <c r="Q185" s="267"/>
      <c r="R185" s="267"/>
      <c r="S185" s="267"/>
      <c r="T185" s="267"/>
      <c r="U185" s="267"/>
      <c r="V185" s="946"/>
      <c r="W185" s="946"/>
      <c r="X185" s="240">
        <f>0.2/12*3</f>
        <v>0.05</v>
      </c>
      <c r="Y185" s="267"/>
      <c r="Z185" s="267"/>
      <c r="AA185" s="267"/>
      <c r="AB185" s="267"/>
      <c r="AC185" s="946"/>
    </row>
    <row r="186" spans="1:29" ht="18.75">
      <c r="A186" s="939"/>
      <c r="B186" s="233" t="s">
        <v>36</v>
      </c>
      <c r="C186" s="233"/>
      <c r="D186" s="1011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4"/>
      <c r="P186" s="233"/>
      <c r="Q186" s="233"/>
      <c r="R186" s="233"/>
      <c r="S186" s="233"/>
      <c r="T186" s="233"/>
      <c r="U186" s="233"/>
      <c r="V186" s="233"/>
      <c r="W186" s="233"/>
      <c r="X186" s="234"/>
      <c r="Y186" s="233"/>
      <c r="Z186" s="233"/>
      <c r="AA186" s="233"/>
      <c r="AB186" s="233"/>
      <c r="AC186" s="233"/>
    </row>
    <row r="187" spans="1:29" s="29" customFormat="1" ht="37.5">
      <c r="A187" s="939">
        <v>6.07</v>
      </c>
      <c r="B187" s="940" t="s">
        <v>238</v>
      </c>
      <c r="C187" s="233"/>
      <c r="D187" s="1011"/>
      <c r="E187" s="233"/>
      <c r="F187" s="233"/>
      <c r="G187" s="233"/>
      <c r="H187" s="233"/>
      <c r="I187" s="233"/>
      <c r="J187" s="233"/>
      <c r="K187" s="233"/>
      <c r="L187" s="233"/>
      <c r="M187" s="940"/>
      <c r="N187" s="940"/>
      <c r="O187" s="234"/>
      <c r="P187" s="233"/>
      <c r="Q187" s="233"/>
      <c r="R187" s="233"/>
      <c r="S187" s="233"/>
      <c r="T187" s="233"/>
      <c r="U187" s="233"/>
      <c r="V187" s="940"/>
      <c r="W187" s="940"/>
      <c r="X187" s="234"/>
      <c r="Y187" s="233"/>
      <c r="Z187" s="233"/>
      <c r="AA187" s="233"/>
      <c r="AB187" s="233"/>
      <c r="AC187" s="940"/>
    </row>
    <row r="188" spans="1:29" s="29" customFormat="1" ht="19.5">
      <c r="A188" s="939"/>
      <c r="B188" s="946" t="s">
        <v>28</v>
      </c>
      <c r="C188" s="267"/>
      <c r="D188" s="1012"/>
      <c r="E188" s="267"/>
      <c r="F188" s="267"/>
      <c r="G188" s="267"/>
      <c r="H188" s="267"/>
      <c r="I188" s="267"/>
      <c r="J188" s="267"/>
      <c r="K188" s="267"/>
      <c r="L188" s="267"/>
      <c r="M188" s="946"/>
      <c r="N188" s="946"/>
      <c r="O188" s="241">
        <f>0.06</f>
        <v>0.06</v>
      </c>
      <c r="P188" s="267"/>
      <c r="Q188" s="267"/>
      <c r="R188" s="267"/>
      <c r="S188" s="267"/>
      <c r="T188" s="267"/>
      <c r="U188" s="267"/>
      <c r="V188" s="946"/>
      <c r="W188" s="946"/>
      <c r="X188" s="241">
        <f>0.06</f>
        <v>0.06</v>
      </c>
      <c r="Y188" s="267"/>
      <c r="Z188" s="267"/>
      <c r="AA188" s="267"/>
      <c r="AB188" s="267"/>
      <c r="AC188" s="946"/>
    </row>
    <row r="189" spans="1:29" s="29" customFormat="1" ht="19.5">
      <c r="A189" s="939"/>
      <c r="B189" s="946" t="s">
        <v>29</v>
      </c>
      <c r="C189" s="267"/>
      <c r="D189" s="1012"/>
      <c r="E189" s="267"/>
      <c r="F189" s="267"/>
      <c r="G189" s="267"/>
      <c r="H189" s="267"/>
      <c r="I189" s="267"/>
      <c r="J189" s="267"/>
      <c r="K189" s="267"/>
      <c r="L189" s="267"/>
      <c r="M189" s="946"/>
      <c r="N189" s="946"/>
      <c r="O189" s="241">
        <f>0.06/12*9</f>
        <v>4.4999999999999998E-2</v>
      </c>
      <c r="P189" s="267"/>
      <c r="Q189" s="267"/>
      <c r="R189" s="267"/>
      <c r="S189" s="267"/>
      <c r="T189" s="267"/>
      <c r="U189" s="267"/>
      <c r="V189" s="946"/>
      <c r="W189" s="946"/>
      <c r="X189" s="241">
        <f>0.06/12*9</f>
        <v>4.4999999999999998E-2</v>
      </c>
      <c r="Y189" s="267"/>
      <c r="Z189" s="267"/>
      <c r="AA189" s="267"/>
      <c r="AB189" s="267"/>
      <c r="AC189" s="946"/>
    </row>
    <row r="190" spans="1:29" s="29" customFormat="1" ht="19.5">
      <c r="A190" s="939"/>
      <c r="B190" s="946" t="s">
        <v>30</v>
      </c>
      <c r="C190" s="267"/>
      <c r="D190" s="1012"/>
      <c r="E190" s="267"/>
      <c r="F190" s="267"/>
      <c r="G190" s="267"/>
      <c r="H190" s="267"/>
      <c r="I190" s="267"/>
      <c r="J190" s="267"/>
      <c r="K190" s="267"/>
      <c r="L190" s="267"/>
      <c r="M190" s="946"/>
      <c r="N190" s="946"/>
      <c r="O190" s="241">
        <f>0.06/12*6</f>
        <v>0.03</v>
      </c>
      <c r="P190" s="267"/>
      <c r="Q190" s="267"/>
      <c r="R190" s="267"/>
      <c r="S190" s="267"/>
      <c r="T190" s="267"/>
      <c r="U190" s="267"/>
      <c r="V190" s="946"/>
      <c r="W190" s="946"/>
      <c r="X190" s="241">
        <f>0.06/12*6</f>
        <v>0.03</v>
      </c>
      <c r="Y190" s="267"/>
      <c r="Z190" s="267"/>
      <c r="AA190" s="267"/>
      <c r="AB190" s="267"/>
      <c r="AC190" s="946"/>
    </row>
    <row r="191" spans="1:29" s="29" customFormat="1" ht="19.5">
      <c r="A191" s="939"/>
      <c r="B191" s="946" t="s">
        <v>31</v>
      </c>
      <c r="C191" s="267"/>
      <c r="D191" s="1012"/>
      <c r="E191" s="267"/>
      <c r="F191" s="267"/>
      <c r="G191" s="267"/>
      <c r="H191" s="267"/>
      <c r="I191" s="267"/>
      <c r="J191" s="267"/>
      <c r="K191" s="267"/>
      <c r="L191" s="267"/>
      <c r="M191" s="946"/>
      <c r="N191" s="946"/>
      <c r="O191" s="241">
        <f>0.06/12*3</f>
        <v>1.4999999999999999E-2</v>
      </c>
      <c r="P191" s="267"/>
      <c r="Q191" s="267"/>
      <c r="R191" s="267"/>
      <c r="S191" s="267"/>
      <c r="T191" s="267"/>
      <c r="U191" s="267"/>
      <c r="V191" s="946"/>
      <c r="W191" s="946"/>
      <c r="X191" s="241">
        <f>0.06/12*3</f>
        <v>1.4999999999999999E-2</v>
      </c>
      <c r="Y191" s="267"/>
      <c r="Z191" s="267"/>
      <c r="AA191" s="267"/>
      <c r="AB191" s="267"/>
      <c r="AC191" s="946"/>
    </row>
    <row r="192" spans="1:29" ht="18.75">
      <c r="A192" s="939"/>
      <c r="B192" s="233" t="s">
        <v>36</v>
      </c>
      <c r="C192" s="233"/>
      <c r="D192" s="1011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4"/>
      <c r="P192" s="233"/>
      <c r="Q192" s="233"/>
      <c r="R192" s="233"/>
      <c r="S192" s="233"/>
      <c r="T192" s="233"/>
      <c r="U192" s="233"/>
      <c r="V192" s="233"/>
      <c r="W192" s="233"/>
      <c r="X192" s="234"/>
      <c r="Y192" s="233"/>
      <c r="Z192" s="233"/>
      <c r="AA192" s="233"/>
      <c r="AB192" s="233"/>
      <c r="AC192" s="233"/>
    </row>
    <row r="193" spans="1:659" s="142" customFormat="1" ht="18.75">
      <c r="A193" s="942"/>
      <c r="B193" s="233" t="s">
        <v>38</v>
      </c>
      <c r="C193" s="233">
        <f>C156+C162+C168+C174+C180+C186+C192</f>
        <v>297</v>
      </c>
      <c r="D193" s="1011">
        <f>D156+D162+D168+D174+D180+D186+D192</f>
        <v>14.850000000000001</v>
      </c>
      <c r="E193" s="233">
        <f>E156+E162+E168+E174+E180+E186+E192</f>
        <v>179</v>
      </c>
      <c r="F193" s="1011">
        <f>F156+F162+F168+F174+F180+F186+F192</f>
        <v>8.5599999999999987</v>
      </c>
      <c r="G193" s="1011">
        <f>E193*100/C193</f>
        <v>60.26936026936027</v>
      </c>
      <c r="H193" s="1011">
        <f>F193*100/D193</f>
        <v>57.643097643097633</v>
      </c>
      <c r="I193" s="233">
        <f>C193-E193</f>
        <v>118</v>
      </c>
      <c r="J193" s="1011">
        <f>D193-F193</f>
        <v>6.2900000000000027</v>
      </c>
      <c r="K193" s="233"/>
      <c r="L193" s="233"/>
      <c r="M193" s="233"/>
      <c r="N193" s="233"/>
      <c r="O193" s="234"/>
      <c r="P193" s="233">
        <f>P156+P162+P168+P174+P180+P186+P192</f>
        <v>135</v>
      </c>
      <c r="Q193" s="1011">
        <f>Q156+Q162+Q168+Q174+Q180+Q186+Q192</f>
        <v>6.75</v>
      </c>
      <c r="R193" s="233">
        <f>R156+R162+R168+R174+R180+R186+R192</f>
        <v>135</v>
      </c>
      <c r="S193" s="1019">
        <f>S156+S162+S168+S174+S180+S186+S192</f>
        <v>6.75</v>
      </c>
      <c r="T193" s="233"/>
      <c r="U193" s="233"/>
      <c r="V193" s="233"/>
      <c r="W193" s="233"/>
      <c r="X193" s="234"/>
      <c r="Y193" s="233">
        <f>Y156+Y162+Y168+Y174+Y180+Y186+Y192</f>
        <v>135</v>
      </c>
      <c r="Z193" s="1011">
        <f>Z156+Z162+Z168+Z174+Z180+Z186+Z192</f>
        <v>6.75</v>
      </c>
      <c r="AA193" s="233">
        <f>AA156+AA162+AA168+AA174+AA180+AA186+AA192</f>
        <v>135</v>
      </c>
      <c r="AB193" s="1019">
        <f>AB156+AB162+AB168+AB174+AB180+AB186+AB192</f>
        <v>6.75</v>
      </c>
      <c r="AC193" s="23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  <c r="CI193" s="143"/>
      <c r="CJ193" s="143"/>
      <c r="CK193" s="143"/>
      <c r="CL193" s="143"/>
      <c r="CM193" s="143"/>
      <c r="CN193" s="143"/>
      <c r="CO193" s="143"/>
      <c r="CP193" s="143"/>
      <c r="CQ193" s="143"/>
      <c r="CR193" s="143"/>
      <c r="CS193" s="143"/>
      <c r="CT193" s="143"/>
      <c r="CU193" s="143"/>
      <c r="CV193" s="143"/>
      <c r="CW193" s="143"/>
      <c r="CX193" s="143"/>
      <c r="CY193" s="143"/>
      <c r="CZ193" s="143"/>
      <c r="DA193" s="143"/>
      <c r="DB193" s="143"/>
      <c r="DC193" s="143"/>
      <c r="DD193" s="143"/>
      <c r="DE193" s="143"/>
      <c r="DF193" s="143"/>
      <c r="DG193" s="143"/>
      <c r="DH193" s="143"/>
      <c r="DI193" s="143"/>
      <c r="DJ193" s="143"/>
      <c r="DK193" s="143"/>
      <c r="DL193" s="143"/>
      <c r="DM193" s="143"/>
      <c r="DN193" s="143"/>
      <c r="DO193" s="143"/>
      <c r="DP193" s="143"/>
      <c r="DQ193" s="143"/>
      <c r="DR193" s="143"/>
      <c r="DS193" s="143"/>
      <c r="DT193" s="143"/>
      <c r="DU193" s="143"/>
      <c r="DV193" s="143"/>
      <c r="DW193" s="143"/>
      <c r="DX193" s="143"/>
      <c r="DY193" s="143"/>
      <c r="DZ193" s="143"/>
      <c r="EA193" s="143"/>
      <c r="EB193" s="143"/>
      <c r="EC193" s="143"/>
      <c r="ED193" s="143"/>
      <c r="EE193" s="143"/>
      <c r="EF193" s="143"/>
      <c r="EG193" s="143"/>
      <c r="EH193" s="143"/>
      <c r="EI193" s="143"/>
      <c r="EJ193" s="143"/>
      <c r="EK193" s="143"/>
      <c r="EL193" s="143"/>
      <c r="EM193" s="143"/>
      <c r="EN193" s="143"/>
      <c r="EO193" s="143"/>
      <c r="EP193" s="143"/>
      <c r="EQ193" s="143"/>
      <c r="ER193" s="143"/>
      <c r="ES193" s="143"/>
      <c r="ET193" s="143"/>
      <c r="EU193" s="143"/>
      <c r="EV193" s="143"/>
      <c r="EW193" s="143"/>
      <c r="EX193" s="143"/>
      <c r="EY193" s="143"/>
      <c r="EZ193" s="143"/>
      <c r="FA193" s="143"/>
      <c r="FB193" s="143"/>
      <c r="FC193" s="143"/>
      <c r="FD193" s="143"/>
      <c r="FE193" s="143"/>
      <c r="FF193" s="143"/>
      <c r="FG193" s="143"/>
      <c r="FH193" s="143"/>
      <c r="FI193" s="143"/>
      <c r="FJ193" s="143"/>
      <c r="FK193" s="143"/>
      <c r="FL193" s="143"/>
      <c r="FM193" s="143"/>
      <c r="FN193" s="143"/>
      <c r="FO193" s="143"/>
      <c r="FP193" s="143"/>
      <c r="FQ193" s="143"/>
      <c r="FR193" s="143"/>
      <c r="FS193" s="143"/>
      <c r="FT193" s="143"/>
      <c r="FU193" s="143"/>
      <c r="FV193" s="143"/>
      <c r="FW193" s="143"/>
      <c r="FX193" s="143"/>
      <c r="FY193" s="143"/>
      <c r="FZ193" s="143"/>
      <c r="GA193" s="143"/>
      <c r="GB193" s="143"/>
      <c r="GC193" s="143"/>
      <c r="GD193" s="143"/>
      <c r="GE193" s="143"/>
      <c r="GF193" s="143"/>
      <c r="GG193" s="143"/>
      <c r="GH193" s="143"/>
      <c r="GI193" s="143"/>
      <c r="GJ193" s="143"/>
      <c r="GK193" s="143"/>
      <c r="GL193" s="143"/>
      <c r="GM193" s="143"/>
      <c r="GN193" s="143"/>
      <c r="GO193" s="143"/>
      <c r="GP193" s="143"/>
      <c r="GQ193" s="143"/>
      <c r="GR193" s="143"/>
      <c r="GS193" s="143"/>
      <c r="GT193" s="143"/>
      <c r="GU193" s="143"/>
      <c r="GV193" s="143"/>
      <c r="GW193" s="143"/>
      <c r="GX193" s="143"/>
      <c r="GY193" s="143"/>
      <c r="GZ193" s="143"/>
      <c r="HA193" s="143"/>
      <c r="HB193" s="143"/>
      <c r="HC193" s="143"/>
      <c r="HD193" s="143"/>
      <c r="HE193" s="143"/>
      <c r="HF193" s="143"/>
      <c r="HG193" s="143"/>
      <c r="HH193" s="143"/>
      <c r="HI193" s="143"/>
      <c r="HJ193" s="143"/>
      <c r="HK193" s="143"/>
      <c r="HL193" s="143"/>
      <c r="HM193" s="143"/>
      <c r="HN193" s="143"/>
      <c r="HO193" s="143"/>
      <c r="HP193" s="143"/>
      <c r="HQ193" s="143"/>
      <c r="HR193" s="143"/>
      <c r="HS193" s="143"/>
      <c r="HT193" s="143"/>
      <c r="HU193" s="143"/>
      <c r="HV193" s="143"/>
      <c r="HW193" s="143"/>
      <c r="HX193" s="143"/>
      <c r="HY193" s="143"/>
      <c r="HZ193" s="143"/>
      <c r="IA193" s="143"/>
      <c r="IB193" s="143"/>
      <c r="IC193" s="143"/>
      <c r="ID193" s="143"/>
      <c r="IE193" s="143"/>
      <c r="IF193" s="143"/>
      <c r="IG193" s="143"/>
      <c r="IH193" s="143"/>
      <c r="II193" s="143"/>
      <c r="IJ193" s="143"/>
      <c r="IK193" s="143"/>
      <c r="IL193" s="143"/>
      <c r="IM193" s="143"/>
      <c r="IN193" s="143"/>
      <c r="IO193" s="143"/>
      <c r="IP193" s="143"/>
      <c r="IQ193" s="143"/>
      <c r="IR193" s="143"/>
      <c r="IS193" s="143"/>
      <c r="IT193" s="143"/>
      <c r="IU193" s="143"/>
      <c r="IV193" s="143"/>
      <c r="IW193" s="143"/>
      <c r="IX193" s="143"/>
      <c r="IY193" s="143"/>
      <c r="IZ193" s="143"/>
      <c r="JA193" s="143"/>
      <c r="JB193" s="143"/>
      <c r="JC193" s="143"/>
      <c r="JD193" s="143"/>
      <c r="JE193" s="143"/>
      <c r="JF193" s="143"/>
      <c r="JG193" s="143"/>
      <c r="JH193" s="143"/>
      <c r="JI193" s="143"/>
      <c r="JJ193" s="143"/>
      <c r="JK193" s="143"/>
      <c r="JL193" s="143"/>
      <c r="JM193" s="143"/>
      <c r="JN193" s="143"/>
      <c r="JO193" s="143"/>
      <c r="JP193" s="143"/>
      <c r="JQ193" s="143"/>
      <c r="JR193" s="143"/>
      <c r="JS193" s="143"/>
      <c r="JT193" s="143"/>
      <c r="JU193" s="143"/>
      <c r="JV193" s="143"/>
      <c r="JW193" s="143"/>
      <c r="JX193" s="143"/>
      <c r="JY193" s="143"/>
      <c r="JZ193" s="143"/>
      <c r="KA193" s="143"/>
      <c r="KB193" s="143"/>
      <c r="KC193" s="143"/>
      <c r="KD193" s="143"/>
      <c r="KE193" s="143"/>
      <c r="KF193" s="143"/>
      <c r="KG193" s="143"/>
      <c r="KH193" s="143"/>
      <c r="KI193" s="143"/>
      <c r="KJ193" s="143"/>
      <c r="KK193" s="143"/>
      <c r="KL193" s="143"/>
      <c r="KM193" s="143"/>
      <c r="KN193" s="143"/>
      <c r="KO193" s="143"/>
      <c r="KP193" s="143"/>
      <c r="KQ193" s="143"/>
      <c r="KR193" s="143"/>
      <c r="KS193" s="143"/>
      <c r="KT193" s="143"/>
      <c r="KU193" s="143"/>
      <c r="KV193" s="143"/>
      <c r="KW193" s="143"/>
      <c r="KX193" s="143"/>
      <c r="KY193" s="143"/>
      <c r="KZ193" s="143"/>
      <c r="LA193" s="143"/>
      <c r="LB193" s="143"/>
      <c r="LC193" s="143"/>
      <c r="LD193" s="143"/>
      <c r="LE193" s="143"/>
      <c r="LF193" s="143"/>
      <c r="LG193" s="143"/>
      <c r="LH193" s="143"/>
      <c r="LI193" s="143"/>
      <c r="LJ193" s="143"/>
      <c r="LK193" s="143"/>
      <c r="LL193" s="143"/>
      <c r="LM193" s="143"/>
      <c r="LN193" s="143"/>
      <c r="LO193" s="143"/>
      <c r="LP193" s="143"/>
      <c r="LQ193" s="143"/>
      <c r="LR193" s="143"/>
      <c r="LS193" s="143"/>
      <c r="LT193" s="143"/>
      <c r="LU193" s="143"/>
      <c r="LV193" s="143"/>
      <c r="LW193" s="143"/>
      <c r="LX193" s="143"/>
      <c r="LY193" s="143"/>
      <c r="LZ193" s="143"/>
      <c r="MA193" s="143"/>
      <c r="MB193" s="143"/>
      <c r="MC193" s="143"/>
      <c r="MD193" s="143"/>
      <c r="ME193" s="143"/>
      <c r="MF193" s="143"/>
      <c r="MG193" s="143"/>
      <c r="MH193" s="143"/>
      <c r="MI193" s="143"/>
      <c r="MJ193" s="143"/>
      <c r="MK193" s="143"/>
      <c r="ML193" s="143"/>
      <c r="MM193" s="143"/>
      <c r="MN193" s="143"/>
      <c r="MO193" s="143"/>
      <c r="MP193" s="143"/>
      <c r="MQ193" s="143"/>
      <c r="MR193" s="143"/>
      <c r="MS193" s="143"/>
      <c r="MT193" s="143"/>
      <c r="MU193" s="143"/>
      <c r="MV193" s="143"/>
      <c r="MW193" s="143"/>
      <c r="MX193" s="143"/>
      <c r="MY193" s="143"/>
      <c r="MZ193" s="143"/>
      <c r="NA193" s="143"/>
      <c r="NB193" s="143"/>
      <c r="NC193" s="143"/>
      <c r="ND193" s="143"/>
      <c r="NE193" s="143"/>
      <c r="NF193" s="143"/>
      <c r="NG193" s="143"/>
      <c r="NH193" s="143"/>
      <c r="NI193" s="143"/>
      <c r="NJ193" s="143"/>
      <c r="NK193" s="143"/>
      <c r="NL193" s="143"/>
      <c r="NM193" s="143"/>
      <c r="NN193" s="143"/>
      <c r="NO193" s="143"/>
      <c r="NP193" s="143"/>
      <c r="NQ193" s="143"/>
      <c r="NR193" s="143"/>
      <c r="NS193" s="143"/>
      <c r="NT193" s="143"/>
      <c r="NU193" s="143"/>
      <c r="NV193" s="143"/>
      <c r="NW193" s="143"/>
      <c r="NX193" s="143"/>
      <c r="NY193" s="143"/>
      <c r="NZ193" s="143"/>
      <c r="OA193" s="143"/>
      <c r="OB193" s="143"/>
      <c r="OC193" s="143"/>
      <c r="OD193" s="143"/>
      <c r="OE193" s="143"/>
      <c r="OF193" s="143"/>
      <c r="OG193" s="143"/>
      <c r="OH193" s="143"/>
      <c r="OI193" s="143"/>
      <c r="OJ193" s="143"/>
      <c r="OK193" s="143"/>
      <c r="OL193" s="143"/>
      <c r="OM193" s="143"/>
      <c r="ON193" s="143"/>
      <c r="OO193" s="143"/>
      <c r="OP193" s="143"/>
      <c r="OQ193" s="143"/>
      <c r="OR193" s="143"/>
      <c r="OS193" s="143"/>
      <c r="OT193" s="143"/>
      <c r="OU193" s="143"/>
      <c r="OV193" s="143"/>
      <c r="OW193" s="143"/>
      <c r="OX193" s="143"/>
      <c r="OY193" s="143"/>
      <c r="OZ193" s="143"/>
      <c r="PA193" s="143"/>
      <c r="PB193" s="143"/>
      <c r="PC193" s="143"/>
      <c r="PD193" s="143"/>
      <c r="PE193" s="143"/>
      <c r="PF193" s="143"/>
      <c r="PG193" s="143"/>
      <c r="PH193" s="143"/>
      <c r="PI193" s="143"/>
      <c r="PJ193" s="143"/>
      <c r="PK193" s="143"/>
      <c r="PL193" s="143"/>
      <c r="PM193" s="143"/>
      <c r="PN193" s="143"/>
      <c r="PO193" s="143"/>
      <c r="PP193" s="143"/>
      <c r="PQ193" s="143"/>
      <c r="PR193" s="143"/>
      <c r="PS193" s="143"/>
      <c r="PT193" s="143"/>
      <c r="PU193" s="143"/>
      <c r="PV193" s="143"/>
      <c r="PW193" s="143"/>
      <c r="PX193" s="143"/>
      <c r="PY193" s="143"/>
      <c r="PZ193" s="143"/>
      <c r="QA193" s="143"/>
      <c r="QB193" s="143"/>
      <c r="QC193" s="143"/>
      <c r="QD193" s="143"/>
      <c r="QE193" s="143"/>
      <c r="QF193" s="143"/>
      <c r="QG193" s="143"/>
      <c r="QH193" s="143"/>
      <c r="QI193" s="143"/>
      <c r="QJ193" s="143"/>
      <c r="QK193" s="143"/>
      <c r="QL193" s="143"/>
      <c r="QM193" s="143"/>
      <c r="QN193" s="143"/>
      <c r="QO193" s="143"/>
      <c r="QP193" s="143"/>
      <c r="QQ193" s="143"/>
      <c r="QR193" s="143"/>
      <c r="QS193" s="143"/>
      <c r="QT193" s="143"/>
      <c r="QU193" s="143"/>
      <c r="QV193" s="143"/>
      <c r="QW193" s="143"/>
      <c r="QX193" s="143"/>
      <c r="QY193" s="143"/>
      <c r="QZ193" s="143"/>
      <c r="RA193" s="143"/>
      <c r="RB193" s="143"/>
      <c r="RC193" s="143"/>
      <c r="RD193" s="143"/>
      <c r="RE193" s="143"/>
      <c r="RF193" s="143"/>
      <c r="RG193" s="143"/>
      <c r="RH193" s="143"/>
      <c r="RI193" s="143"/>
      <c r="RJ193" s="143"/>
      <c r="RK193" s="143"/>
      <c r="RL193" s="143"/>
      <c r="RM193" s="143"/>
      <c r="RN193" s="143"/>
      <c r="RO193" s="143"/>
      <c r="RP193" s="143"/>
      <c r="RQ193" s="143"/>
      <c r="RR193" s="143"/>
      <c r="RS193" s="143"/>
      <c r="RT193" s="143"/>
      <c r="RU193" s="143"/>
      <c r="RV193" s="143"/>
      <c r="RW193" s="143"/>
      <c r="RX193" s="143"/>
      <c r="RY193" s="143"/>
      <c r="RZ193" s="143"/>
      <c r="SA193" s="143"/>
      <c r="SB193" s="143"/>
      <c r="SC193" s="143"/>
      <c r="SD193" s="143"/>
      <c r="SE193" s="143"/>
      <c r="SF193" s="143"/>
      <c r="SG193" s="143"/>
      <c r="SH193" s="143"/>
      <c r="SI193" s="143"/>
      <c r="SJ193" s="143"/>
      <c r="SK193" s="143"/>
      <c r="SL193" s="143"/>
      <c r="SM193" s="143"/>
      <c r="SN193" s="143"/>
      <c r="SO193" s="143"/>
      <c r="SP193" s="143"/>
      <c r="SQ193" s="143"/>
      <c r="SR193" s="143"/>
      <c r="SS193" s="143"/>
      <c r="ST193" s="143"/>
      <c r="SU193" s="143"/>
      <c r="SV193" s="143"/>
      <c r="SW193" s="143"/>
      <c r="SX193" s="143"/>
      <c r="SY193" s="143"/>
      <c r="SZ193" s="143"/>
      <c r="TA193" s="143"/>
      <c r="TB193" s="143"/>
      <c r="TC193" s="143"/>
      <c r="TD193" s="143"/>
      <c r="TE193" s="143"/>
      <c r="TF193" s="143"/>
      <c r="TG193" s="143"/>
      <c r="TH193" s="143"/>
      <c r="TI193" s="143"/>
      <c r="TJ193" s="143"/>
      <c r="TK193" s="143"/>
      <c r="TL193" s="143"/>
      <c r="TM193" s="143"/>
      <c r="TN193" s="143"/>
      <c r="TO193" s="143"/>
      <c r="TP193" s="143"/>
      <c r="TQ193" s="143"/>
      <c r="TR193" s="143"/>
      <c r="TS193" s="143"/>
      <c r="TT193" s="143"/>
      <c r="TU193" s="143"/>
      <c r="TV193" s="143"/>
      <c r="TW193" s="143"/>
      <c r="TX193" s="143"/>
      <c r="TY193" s="143"/>
      <c r="TZ193" s="143"/>
      <c r="UA193" s="143"/>
      <c r="UB193" s="143"/>
      <c r="UC193" s="143"/>
      <c r="UD193" s="143"/>
      <c r="UE193" s="143"/>
      <c r="UF193" s="143"/>
      <c r="UG193" s="143"/>
      <c r="UH193" s="143"/>
      <c r="UI193" s="143"/>
      <c r="UJ193" s="143"/>
      <c r="UK193" s="143"/>
      <c r="UL193" s="143"/>
      <c r="UM193" s="143"/>
      <c r="UN193" s="143"/>
      <c r="UO193" s="143"/>
      <c r="UP193" s="143"/>
      <c r="UQ193" s="143"/>
      <c r="UR193" s="143"/>
      <c r="US193" s="143"/>
      <c r="UT193" s="143"/>
      <c r="UU193" s="143"/>
      <c r="UV193" s="143"/>
      <c r="UW193" s="143"/>
      <c r="UX193" s="143"/>
      <c r="UY193" s="143"/>
      <c r="UZ193" s="143"/>
      <c r="VA193" s="143"/>
      <c r="VB193" s="143"/>
      <c r="VC193" s="143"/>
      <c r="VD193" s="143"/>
      <c r="VE193" s="143"/>
      <c r="VF193" s="143"/>
      <c r="VG193" s="143"/>
      <c r="VH193" s="143"/>
      <c r="VI193" s="143"/>
      <c r="VJ193" s="143"/>
      <c r="VK193" s="143"/>
      <c r="VL193" s="143"/>
      <c r="VM193" s="143"/>
      <c r="VN193" s="143"/>
      <c r="VO193" s="143"/>
      <c r="VP193" s="143"/>
      <c r="VQ193" s="143"/>
      <c r="VR193" s="143"/>
      <c r="VS193" s="143"/>
      <c r="VT193" s="143"/>
      <c r="VU193" s="143"/>
      <c r="VV193" s="143"/>
      <c r="VW193" s="143"/>
      <c r="VX193" s="143"/>
      <c r="VY193" s="143"/>
      <c r="VZ193" s="143"/>
      <c r="WA193" s="143"/>
      <c r="WB193" s="143"/>
      <c r="WC193" s="143"/>
      <c r="WD193" s="143"/>
      <c r="WE193" s="143"/>
      <c r="WF193" s="143"/>
      <c r="WG193" s="143"/>
      <c r="WH193" s="143"/>
      <c r="WI193" s="143"/>
      <c r="WJ193" s="143"/>
      <c r="WK193" s="143"/>
      <c r="WL193" s="143"/>
      <c r="WM193" s="143"/>
      <c r="WN193" s="143"/>
      <c r="WO193" s="143"/>
      <c r="WP193" s="143"/>
      <c r="WQ193" s="143"/>
      <c r="WR193" s="143"/>
      <c r="WS193" s="143"/>
      <c r="WT193" s="143"/>
      <c r="WU193" s="143"/>
      <c r="WV193" s="143"/>
      <c r="WW193" s="143"/>
      <c r="WX193" s="143"/>
      <c r="WY193" s="143"/>
      <c r="WZ193" s="143"/>
      <c r="XA193" s="143"/>
      <c r="XB193" s="143"/>
      <c r="XC193" s="143"/>
      <c r="XD193" s="143"/>
      <c r="XE193" s="143"/>
      <c r="XF193" s="143"/>
      <c r="XG193" s="143"/>
      <c r="XH193" s="143"/>
      <c r="XI193" s="143"/>
      <c r="XJ193" s="143"/>
      <c r="XK193" s="143"/>
      <c r="XL193" s="143"/>
      <c r="XM193" s="143"/>
      <c r="XN193" s="143"/>
      <c r="XO193" s="143"/>
      <c r="XP193" s="143"/>
      <c r="XQ193" s="143"/>
      <c r="XR193" s="143"/>
      <c r="XS193" s="143"/>
      <c r="XT193" s="143"/>
      <c r="XU193" s="143"/>
      <c r="XV193" s="143"/>
      <c r="XW193" s="143"/>
      <c r="XX193" s="143"/>
      <c r="XY193" s="143"/>
      <c r="XZ193" s="143"/>
      <c r="YA193" s="143"/>
      <c r="YB193" s="143"/>
      <c r="YC193" s="143"/>
      <c r="YD193" s="143"/>
      <c r="YE193" s="143"/>
      <c r="YF193" s="143"/>
      <c r="YG193" s="143"/>
      <c r="YH193" s="143"/>
      <c r="YI193" s="143"/>
    </row>
    <row r="194" spans="1:659" ht="18.75">
      <c r="A194" s="942" t="s">
        <v>39</v>
      </c>
      <c r="B194" s="940" t="s">
        <v>40</v>
      </c>
      <c r="C194" s="233"/>
      <c r="D194" s="1011"/>
      <c r="E194" s="233"/>
      <c r="F194" s="233"/>
      <c r="G194" s="233"/>
      <c r="H194" s="233"/>
      <c r="I194" s="233"/>
      <c r="J194" s="233"/>
      <c r="K194" s="233"/>
      <c r="L194" s="233"/>
      <c r="M194" s="940"/>
      <c r="N194" s="940"/>
      <c r="O194" s="234"/>
      <c r="P194" s="233"/>
      <c r="Q194" s="233"/>
      <c r="R194" s="233"/>
      <c r="S194" s="233"/>
      <c r="T194" s="233"/>
      <c r="U194" s="233"/>
      <c r="V194" s="940"/>
      <c r="W194" s="940"/>
      <c r="X194" s="234"/>
      <c r="Y194" s="233"/>
      <c r="Z194" s="233"/>
      <c r="AA194" s="233"/>
      <c r="AB194" s="233"/>
      <c r="AC194" s="940"/>
    </row>
    <row r="195" spans="1:659" ht="18.75">
      <c r="A195" s="944">
        <v>7</v>
      </c>
      <c r="B195" s="940" t="s">
        <v>253</v>
      </c>
      <c r="C195" s="233"/>
      <c r="D195" s="1011"/>
      <c r="E195" s="233"/>
      <c r="F195" s="233"/>
      <c r="G195" s="233"/>
      <c r="H195" s="233"/>
      <c r="I195" s="233"/>
      <c r="J195" s="233"/>
      <c r="K195" s="233"/>
      <c r="L195" s="233"/>
      <c r="M195" s="940"/>
      <c r="N195" s="940"/>
      <c r="O195" s="234"/>
      <c r="P195" s="233"/>
      <c r="Q195" s="233"/>
      <c r="R195" s="233"/>
      <c r="S195" s="233"/>
      <c r="T195" s="233"/>
      <c r="U195" s="233"/>
      <c r="V195" s="940"/>
      <c r="W195" s="940"/>
      <c r="X195" s="234"/>
      <c r="Y195" s="233"/>
      <c r="Z195" s="233"/>
      <c r="AA195" s="233"/>
      <c r="AB195" s="233"/>
      <c r="AC195" s="940"/>
    </row>
    <row r="196" spans="1:659" ht="18.75">
      <c r="A196" s="939">
        <v>7.01</v>
      </c>
      <c r="B196" s="946" t="s">
        <v>254</v>
      </c>
      <c r="C196" s="267"/>
      <c r="D196" s="1012"/>
      <c r="E196" s="267"/>
      <c r="F196" s="267"/>
      <c r="G196" s="267"/>
      <c r="H196" s="267"/>
      <c r="I196" s="267"/>
      <c r="J196" s="267"/>
      <c r="K196" s="267"/>
      <c r="L196" s="267"/>
      <c r="M196" s="946"/>
      <c r="N196" s="946"/>
      <c r="O196" s="235"/>
      <c r="P196" s="267"/>
      <c r="Q196" s="267"/>
      <c r="R196" s="267"/>
      <c r="S196" s="267"/>
      <c r="T196" s="267"/>
      <c r="U196" s="267"/>
      <c r="V196" s="946"/>
      <c r="W196" s="946"/>
      <c r="X196" s="235"/>
      <c r="Y196" s="267"/>
      <c r="Z196" s="267"/>
      <c r="AA196" s="267"/>
      <c r="AB196" s="267"/>
      <c r="AC196" s="946"/>
    </row>
    <row r="197" spans="1:659" s="87" customFormat="1" ht="18.75">
      <c r="A197" s="1020"/>
      <c r="B197" s="1021" t="s">
        <v>41</v>
      </c>
      <c r="C197" s="266">
        <v>11319</v>
      </c>
      <c r="D197" s="1022">
        <v>16.98</v>
      </c>
      <c r="E197" s="266">
        <v>11319</v>
      </c>
      <c r="F197" s="266">
        <v>16.98</v>
      </c>
      <c r="G197" s="1014">
        <f>E197/C197</f>
        <v>1</v>
      </c>
      <c r="H197" s="1014">
        <f>F197/D197</f>
        <v>1</v>
      </c>
      <c r="I197" s="266">
        <f t="shared" ref="I197" si="21">C197-E197</f>
        <v>0</v>
      </c>
      <c r="J197" s="266">
        <f t="shared" ref="J197" si="22">D197-F197</f>
        <v>0</v>
      </c>
      <c r="K197" s="266"/>
      <c r="L197" s="266"/>
      <c r="M197" s="1021"/>
      <c r="N197" s="1021"/>
      <c r="O197" s="253">
        <v>1.5E-3</v>
      </c>
      <c r="P197" s="266">
        <v>11566</v>
      </c>
      <c r="Q197" s="1022">
        <f>P197*O197</f>
        <v>17.349</v>
      </c>
      <c r="R197" s="266">
        <f>P197</f>
        <v>11566</v>
      </c>
      <c r="S197" s="1022">
        <f>Q197</f>
        <v>17.349</v>
      </c>
      <c r="T197" s="266"/>
      <c r="U197" s="266"/>
      <c r="V197" s="1021"/>
      <c r="W197" s="1021"/>
      <c r="X197" s="253">
        <v>1.5E-3</v>
      </c>
      <c r="Y197" s="266">
        <v>11566</v>
      </c>
      <c r="Z197" s="1022">
        <f>Y197*X197</f>
        <v>17.349</v>
      </c>
      <c r="AA197" s="266">
        <f>Y197</f>
        <v>11566</v>
      </c>
      <c r="AB197" s="1022">
        <f>Z197</f>
        <v>17.349</v>
      </c>
      <c r="AC197" s="1021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  <c r="IX197" s="29"/>
      <c r="IY197" s="29"/>
      <c r="IZ197" s="29"/>
      <c r="JA197" s="29"/>
      <c r="JB197" s="29"/>
      <c r="JC197" s="29"/>
      <c r="JD197" s="29"/>
      <c r="JE197" s="29"/>
      <c r="JF197" s="29"/>
      <c r="JG197" s="29"/>
      <c r="JH197" s="29"/>
      <c r="JI197" s="29"/>
      <c r="JJ197" s="29"/>
      <c r="JK197" s="29"/>
      <c r="JL197" s="29"/>
      <c r="JM197" s="29"/>
      <c r="JN197" s="29"/>
      <c r="JO197" s="29"/>
      <c r="JP197" s="29"/>
      <c r="JQ197" s="29"/>
      <c r="JR197" s="29"/>
      <c r="JS197" s="29"/>
      <c r="JT197" s="29"/>
      <c r="JU197" s="29"/>
      <c r="JV197" s="29"/>
      <c r="JW197" s="29"/>
      <c r="JX197" s="29"/>
      <c r="JY197" s="29"/>
      <c r="JZ197" s="29"/>
      <c r="KA197" s="29"/>
      <c r="KB197" s="29"/>
      <c r="KC197" s="29"/>
      <c r="KD197" s="29"/>
      <c r="KE197" s="29"/>
      <c r="KF197" s="29"/>
      <c r="KG197" s="29"/>
      <c r="KH197" s="29"/>
      <c r="KI197" s="29"/>
      <c r="KJ197" s="29"/>
      <c r="KK197" s="29"/>
      <c r="KL197" s="29"/>
      <c r="KM197" s="29"/>
      <c r="KN197" s="29"/>
      <c r="KO197" s="29"/>
      <c r="KP197" s="29"/>
      <c r="KQ197" s="29"/>
      <c r="KR197" s="29"/>
      <c r="KS197" s="29"/>
      <c r="KT197" s="29"/>
      <c r="KU197" s="29"/>
      <c r="KV197" s="29"/>
      <c r="KW197" s="29"/>
      <c r="KX197" s="29"/>
      <c r="KY197" s="29"/>
      <c r="KZ197" s="29"/>
      <c r="LA197" s="29"/>
      <c r="LB197" s="29"/>
      <c r="LC197" s="29"/>
      <c r="LD197" s="29"/>
      <c r="LE197" s="29"/>
      <c r="LF197" s="29"/>
      <c r="LG197" s="29"/>
      <c r="LH197" s="29"/>
      <c r="LI197" s="29"/>
      <c r="LJ197" s="29"/>
      <c r="LK197" s="29"/>
      <c r="LL197" s="29"/>
      <c r="LM197" s="29"/>
      <c r="LN197" s="29"/>
      <c r="LO197" s="29"/>
      <c r="LP197" s="29"/>
      <c r="LQ197" s="29"/>
      <c r="LR197" s="29"/>
      <c r="LS197" s="29"/>
      <c r="LT197" s="29"/>
      <c r="LU197" s="29"/>
      <c r="LV197" s="29"/>
      <c r="LW197" s="29"/>
      <c r="LX197" s="29"/>
      <c r="LY197" s="29"/>
      <c r="LZ197" s="29"/>
      <c r="MA197" s="29"/>
      <c r="MB197" s="29"/>
      <c r="MC197" s="29"/>
      <c r="MD197" s="29"/>
      <c r="ME197" s="29"/>
      <c r="MF197" s="29"/>
      <c r="MG197" s="29"/>
      <c r="MH197" s="29"/>
      <c r="MI197" s="29"/>
      <c r="MJ197" s="29"/>
      <c r="MK197" s="29"/>
      <c r="ML197" s="29"/>
      <c r="MM197" s="29"/>
      <c r="MN197" s="29"/>
      <c r="MO197" s="29"/>
      <c r="MP197" s="29"/>
      <c r="MQ197" s="29"/>
      <c r="MR197" s="29"/>
      <c r="MS197" s="29"/>
      <c r="MT197" s="29"/>
      <c r="MU197" s="29"/>
      <c r="MV197" s="29"/>
      <c r="MW197" s="29"/>
      <c r="MX197" s="29"/>
      <c r="MY197" s="29"/>
      <c r="MZ197" s="29"/>
      <c r="NA197" s="29"/>
      <c r="NB197" s="29"/>
      <c r="NC197" s="29"/>
      <c r="ND197" s="29"/>
      <c r="NE197" s="29"/>
      <c r="NF197" s="29"/>
      <c r="NG197" s="29"/>
      <c r="NH197" s="29"/>
      <c r="NI197" s="29"/>
      <c r="NJ197" s="29"/>
      <c r="NK197" s="29"/>
      <c r="NL197" s="29"/>
      <c r="NM197" s="29"/>
      <c r="NN197" s="29"/>
      <c r="NO197" s="29"/>
      <c r="NP197" s="29"/>
      <c r="NQ197" s="29"/>
      <c r="NR197" s="29"/>
      <c r="NS197" s="29"/>
      <c r="NT197" s="29"/>
      <c r="NU197" s="29"/>
      <c r="NV197" s="29"/>
      <c r="NW197" s="29"/>
      <c r="NX197" s="29"/>
      <c r="NY197" s="29"/>
      <c r="NZ197" s="29"/>
      <c r="OA197" s="29"/>
      <c r="OB197" s="29"/>
      <c r="OC197" s="29"/>
      <c r="OD197" s="29"/>
      <c r="OE197" s="29"/>
      <c r="OF197" s="29"/>
      <c r="OG197" s="29"/>
      <c r="OH197" s="29"/>
      <c r="OI197" s="29"/>
      <c r="OJ197" s="29"/>
      <c r="OK197" s="29"/>
      <c r="OL197" s="29"/>
      <c r="OM197" s="29"/>
      <c r="ON197" s="29"/>
      <c r="OO197" s="29"/>
      <c r="OP197" s="29"/>
      <c r="OQ197" s="29"/>
      <c r="OR197" s="29"/>
      <c r="OS197" s="29"/>
      <c r="OT197" s="29"/>
      <c r="OU197" s="29"/>
      <c r="OV197" s="29"/>
      <c r="OW197" s="29"/>
      <c r="OX197" s="29"/>
      <c r="OY197" s="29"/>
      <c r="OZ197" s="29"/>
      <c r="PA197" s="29"/>
      <c r="PB197" s="29"/>
      <c r="PC197" s="29"/>
      <c r="PD197" s="29"/>
      <c r="PE197" s="29"/>
      <c r="PF197" s="29"/>
      <c r="PG197" s="29"/>
      <c r="PH197" s="29"/>
      <c r="PI197" s="29"/>
      <c r="PJ197" s="29"/>
      <c r="PK197" s="29"/>
      <c r="PL197" s="29"/>
      <c r="PM197" s="29"/>
      <c r="PN197" s="29"/>
      <c r="PO197" s="29"/>
      <c r="PP197" s="29"/>
      <c r="PQ197" s="29"/>
      <c r="PR197" s="29"/>
      <c r="PS197" s="29"/>
      <c r="PT197" s="29"/>
      <c r="PU197" s="29"/>
      <c r="PV197" s="29"/>
      <c r="PW197" s="29"/>
      <c r="PX197" s="29"/>
      <c r="PY197" s="29"/>
      <c r="PZ197" s="29"/>
      <c r="QA197" s="29"/>
      <c r="QB197" s="29"/>
      <c r="QC197" s="29"/>
      <c r="QD197" s="29"/>
      <c r="QE197" s="29"/>
      <c r="QF197" s="29"/>
      <c r="QG197" s="29"/>
      <c r="QH197" s="29"/>
      <c r="QI197" s="29"/>
      <c r="QJ197" s="29"/>
      <c r="QK197" s="29"/>
      <c r="QL197" s="29"/>
      <c r="QM197" s="29"/>
      <c r="QN197" s="29"/>
      <c r="QO197" s="29"/>
      <c r="QP197" s="29"/>
      <c r="QQ197" s="29"/>
      <c r="QR197" s="29"/>
      <c r="QS197" s="29"/>
      <c r="QT197" s="29"/>
      <c r="QU197" s="29"/>
      <c r="QV197" s="29"/>
      <c r="QW197" s="29"/>
      <c r="QX197" s="29"/>
      <c r="QY197" s="29"/>
      <c r="QZ197" s="29"/>
      <c r="RA197" s="29"/>
      <c r="RB197" s="29"/>
      <c r="RC197" s="29"/>
      <c r="RD197" s="29"/>
      <c r="RE197" s="29"/>
      <c r="RF197" s="29"/>
      <c r="RG197" s="29"/>
      <c r="RH197" s="29"/>
      <c r="RI197" s="29"/>
      <c r="RJ197" s="29"/>
      <c r="RK197" s="29"/>
      <c r="RL197" s="29"/>
      <c r="RM197" s="29"/>
      <c r="RN197" s="29"/>
      <c r="RO197" s="29"/>
      <c r="RP197" s="29"/>
      <c r="RQ197" s="29"/>
      <c r="RR197" s="29"/>
      <c r="RS197" s="29"/>
      <c r="RT197" s="29"/>
      <c r="RU197" s="29"/>
      <c r="RV197" s="29"/>
      <c r="RW197" s="29"/>
      <c r="RX197" s="29"/>
      <c r="RY197" s="29"/>
      <c r="RZ197" s="29"/>
      <c r="SA197" s="29"/>
      <c r="SB197" s="29"/>
      <c r="SC197" s="29"/>
      <c r="SD197" s="29"/>
      <c r="SE197" s="29"/>
      <c r="SF197" s="29"/>
      <c r="SG197" s="29"/>
      <c r="SH197" s="29"/>
      <c r="SI197" s="29"/>
      <c r="SJ197" s="29"/>
      <c r="SK197" s="29"/>
      <c r="SL197" s="29"/>
      <c r="SM197" s="29"/>
      <c r="SN197" s="29"/>
      <c r="SO197" s="29"/>
      <c r="SP197" s="29"/>
      <c r="SQ197" s="29"/>
      <c r="SR197" s="29"/>
      <c r="SS197" s="29"/>
      <c r="ST197" s="29"/>
      <c r="SU197" s="29"/>
      <c r="SV197" s="29"/>
      <c r="SW197" s="29"/>
      <c r="SX197" s="29"/>
      <c r="SY197" s="29"/>
      <c r="SZ197" s="29"/>
      <c r="TA197" s="29"/>
      <c r="TB197" s="29"/>
      <c r="TC197" s="29"/>
      <c r="TD197" s="29"/>
      <c r="TE197" s="29"/>
      <c r="TF197" s="29"/>
      <c r="TG197" s="29"/>
      <c r="TH197" s="29"/>
      <c r="TI197" s="29"/>
      <c r="TJ197" s="29"/>
      <c r="TK197" s="29"/>
      <c r="TL197" s="29"/>
      <c r="TM197" s="29"/>
      <c r="TN197" s="29"/>
      <c r="TO197" s="29"/>
      <c r="TP197" s="29"/>
      <c r="TQ197" s="29"/>
      <c r="TR197" s="29"/>
      <c r="TS197" s="29"/>
      <c r="TT197" s="29"/>
      <c r="TU197" s="29"/>
      <c r="TV197" s="29"/>
      <c r="TW197" s="29"/>
      <c r="TX197" s="29"/>
      <c r="TY197" s="29"/>
      <c r="TZ197" s="29"/>
      <c r="UA197" s="29"/>
      <c r="UB197" s="29"/>
      <c r="UC197" s="29"/>
      <c r="UD197" s="29"/>
      <c r="UE197" s="29"/>
      <c r="UF197" s="29"/>
      <c r="UG197" s="29"/>
      <c r="UH197" s="29"/>
      <c r="UI197" s="29"/>
      <c r="UJ197" s="29"/>
      <c r="UK197" s="29"/>
      <c r="UL197" s="29"/>
      <c r="UM197" s="29"/>
      <c r="UN197" s="29"/>
      <c r="UO197" s="29"/>
      <c r="UP197" s="29"/>
      <c r="UQ197" s="29"/>
      <c r="UR197" s="29"/>
      <c r="US197" s="29"/>
      <c r="UT197" s="29"/>
      <c r="UU197" s="29"/>
      <c r="UV197" s="29"/>
      <c r="UW197" s="29"/>
      <c r="UX197" s="29"/>
      <c r="UY197" s="29"/>
      <c r="UZ197" s="29"/>
      <c r="VA197" s="29"/>
      <c r="VB197" s="29"/>
      <c r="VC197" s="29"/>
      <c r="VD197" s="29"/>
      <c r="VE197" s="29"/>
      <c r="VF197" s="29"/>
      <c r="VG197" s="29"/>
      <c r="VH197" s="29"/>
      <c r="VI197" s="29"/>
      <c r="VJ197" s="29"/>
      <c r="VK197" s="29"/>
      <c r="VL197" s="29"/>
      <c r="VM197" s="29"/>
      <c r="VN197" s="29"/>
      <c r="VO197" s="29"/>
      <c r="VP197" s="29"/>
      <c r="VQ197" s="29"/>
      <c r="VR197" s="29"/>
      <c r="VS197" s="29"/>
      <c r="VT197" s="29"/>
      <c r="VU197" s="29"/>
      <c r="VV197" s="29"/>
      <c r="VW197" s="29"/>
      <c r="VX197" s="29"/>
      <c r="VY197" s="29"/>
      <c r="VZ197" s="29"/>
      <c r="WA197" s="29"/>
      <c r="WB197" s="29"/>
      <c r="WC197" s="29"/>
      <c r="WD197" s="29"/>
      <c r="WE197" s="29"/>
      <c r="WF197" s="29"/>
      <c r="WG197" s="29"/>
      <c r="WH197" s="29"/>
      <c r="WI197" s="29"/>
      <c r="WJ197" s="29"/>
      <c r="WK197" s="29"/>
      <c r="WL197" s="29"/>
      <c r="WM197" s="29"/>
      <c r="WN197" s="29"/>
      <c r="WO197" s="29"/>
      <c r="WP197" s="29"/>
      <c r="WQ197" s="29"/>
      <c r="WR197" s="29"/>
      <c r="WS197" s="29"/>
      <c r="WT197" s="29"/>
      <c r="WU197" s="29"/>
      <c r="WV197" s="29"/>
      <c r="WW197" s="29"/>
      <c r="WX197" s="29"/>
      <c r="WY197" s="29"/>
      <c r="WZ197" s="29"/>
      <c r="XA197" s="29"/>
      <c r="XB197" s="29"/>
      <c r="XC197" s="29"/>
      <c r="XD197" s="29"/>
      <c r="XE197" s="29"/>
      <c r="XF197" s="29"/>
      <c r="XG197" s="29"/>
      <c r="XH197" s="29"/>
      <c r="XI197" s="29"/>
      <c r="XJ197" s="29"/>
      <c r="XK197" s="29"/>
      <c r="XL197" s="29"/>
      <c r="XM197" s="29"/>
      <c r="XN197" s="29"/>
      <c r="XO197" s="29"/>
      <c r="XP197" s="29"/>
      <c r="XQ197" s="29"/>
      <c r="XR197" s="29"/>
      <c r="XS197" s="29"/>
      <c r="XT197" s="29"/>
      <c r="XU197" s="29"/>
      <c r="XV197" s="29"/>
      <c r="XW197" s="29"/>
      <c r="XX197" s="29"/>
      <c r="XY197" s="29"/>
      <c r="XZ197" s="29"/>
      <c r="YA197" s="29"/>
      <c r="YB197" s="29"/>
      <c r="YC197" s="29"/>
      <c r="YD197" s="29"/>
      <c r="YE197" s="29"/>
      <c r="YF197" s="29"/>
      <c r="YG197" s="29"/>
      <c r="YH197" s="29"/>
      <c r="YI197" s="29"/>
    </row>
    <row r="198" spans="1:659" s="87" customFormat="1" ht="18.75">
      <c r="A198" s="1020"/>
      <c r="B198" s="1021" t="s">
        <v>314</v>
      </c>
      <c r="C198" s="266"/>
      <c r="D198" s="1023"/>
      <c r="E198" s="266"/>
      <c r="F198" s="266"/>
      <c r="G198" s="1014" t="e">
        <f>E198/C198</f>
        <v>#DIV/0!</v>
      </c>
      <c r="H198" s="1014" t="e">
        <f>F198/D198</f>
        <v>#DIV/0!</v>
      </c>
      <c r="I198" s="266"/>
      <c r="J198" s="266"/>
      <c r="K198" s="266"/>
      <c r="L198" s="266"/>
      <c r="M198" s="1021"/>
      <c r="N198" s="1021"/>
      <c r="O198" s="254"/>
      <c r="P198" s="266"/>
      <c r="Q198" s="266"/>
      <c r="R198" s="266"/>
      <c r="S198" s="266"/>
      <c r="T198" s="266"/>
      <c r="U198" s="266"/>
      <c r="V198" s="1021"/>
      <c r="W198" s="1021"/>
      <c r="X198" s="254"/>
      <c r="Y198" s="266"/>
      <c r="Z198" s="266"/>
      <c r="AA198" s="266"/>
      <c r="AB198" s="266"/>
      <c r="AC198" s="1021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  <c r="IX198" s="29"/>
      <c r="IY198" s="29"/>
      <c r="IZ198" s="29"/>
      <c r="JA198" s="29"/>
      <c r="JB198" s="29"/>
      <c r="JC198" s="29"/>
      <c r="JD198" s="29"/>
      <c r="JE198" s="29"/>
      <c r="JF198" s="29"/>
      <c r="JG198" s="29"/>
      <c r="JH198" s="29"/>
      <c r="JI198" s="29"/>
      <c r="JJ198" s="29"/>
      <c r="JK198" s="29"/>
      <c r="JL198" s="29"/>
      <c r="JM198" s="29"/>
      <c r="JN198" s="29"/>
      <c r="JO198" s="29"/>
      <c r="JP198" s="29"/>
      <c r="JQ198" s="29"/>
      <c r="JR198" s="29"/>
      <c r="JS198" s="29"/>
      <c r="JT198" s="29"/>
      <c r="JU198" s="29"/>
      <c r="JV198" s="29"/>
      <c r="JW198" s="29"/>
      <c r="JX198" s="29"/>
      <c r="JY198" s="29"/>
      <c r="JZ198" s="29"/>
      <c r="KA198" s="29"/>
      <c r="KB198" s="29"/>
      <c r="KC198" s="29"/>
      <c r="KD198" s="29"/>
      <c r="KE198" s="29"/>
      <c r="KF198" s="29"/>
      <c r="KG198" s="29"/>
      <c r="KH198" s="29"/>
      <c r="KI198" s="29"/>
      <c r="KJ198" s="29"/>
      <c r="KK198" s="29"/>
      <c r="KL198" s="29"/>
      <c r="KM198" s="29"/>
      <c r="KN198" s="29"/>
      <c r="KO198" s="29"/>
      <c r="KP198" s="29"/>
      <c r="KQ198" s="29"/>
      <c r="KR198" s="29"/>
      <c r="KS198" s="29"/>
      <c r="KT198" s="29"/>
      <c r="KU198" s="29"/>
      <c r="KV198" s="29"/>
      <c r="KW198" s="29"/>
      <c r="KX198" s="29"/>
      <c r="KY198" s="29"/>
      <c r="KZ198" s="29"/>
      <c r="LA198" s="29"/>
      <c r="LB198" s="29"/>
      <c r="LC198" s="29"/>
      <c r="LD198" s="29"/>
      <c r="LE198" s="29"/>
      <c r="LF198" s="29"/>
      <c r="LG198" s="29"/>
      <c r="LH198" s="29"/>
      <c r="LI198" s="29"/>
      <c r="LJ198" s="29"/>
      <c r="LK198" s="29"/>
      <c r="LL198" s="29"/>
      <c r="LM198" s="29"/>
      <c r="LN198" s="29"/>
      <c r="LO198" s="29"/>
      <c r="LP198" s="29"/>
      <c r="LQ198" s="29"/>
      <c r="LR198" s="29"/>
      <c r="LS198" s="29"/>
      <c r="LT198" s="29"/>
      <c r="LU198" s="29"/>
      <c r="LV198" s="29"/>
      <c r="LW198" s="29"/>
      <c r="LX198" s="29"/>
      <c r="LY198" s="29"/>
      <c r="LZ198" s="29"/>
      <c r="MA198" s="29"/>
      <c r="MB198" s="29"/>
      <c r="MC198" s="29"/>
      <c r="MD198" s="29"/>
      <c r="ME198" s="29"/>
      <c r="MF198" s="29"/>
      <c r="MG198" s="29"/>
      <c r="MH198" s="29"/>
      <c r="MI198" s="29"/>
      <c r="MJ198" s="29"/>
      <c r="MK198" s="29"/>
      <c r="ML198" s="29"/>
      <c r="MM198" s="29"/>
      <c r="MN198" s="29"/>
      <c r="MO198" s="29"/>
      <c r="MP198" s="29"/>
      <c r="MQ198" s="29"/>
      <c r="MR198" s="29"/>
      <c r="MS198" s="29"/>
      <c r="MT198" s="29"/>
      <c r="MU198" s="29"/>
      <c r="MV198" s="29"/>
      <c r="MW198" s="29"/>
      <c r="MX198" s="29"/>
      <c r="MY198" s="29"/>
      <c r="MZ198" s="29"/>
      <c r="NA198" s="29"/>
      <c r="NB198" s="29"/>
      <c r="NC198" s="29"/>
      <c r="ND198" s="29"/>
      <c r="NE198" s="29"/>
      <c r="NF198" s="29"/>
      <c r="NG198" s="29"/>
      <c r="NH198" s="29"/>
      <c r="NI198" s="29"/>
      <c r="NJ198" s="29"/>
      <c r="NK198" s="29"/>
      <c r="NL198" s="29"/>
      <c r="NM198" s="29"/>
      <c r="NN198" s="29"/>
      <c r="NO198" s="29"/>
      <c r="NP198" s="29"/>
      <c r="NQ198" s="29"/>
      <c r="NR198" s="29"/>
      <c r="NS198" s="29"/>
      <c r="NT198" s="29"/>
      <c r="NU198" s="29"/>
      <c r="NV198" s="29"/>
      <c r="NW198" s="29"/>
      <c r="NX198" s="29"/>
      <c r="NY198" s="29"/>
      <c r="NZ198" s="29"/>
      <c r="OA198" s="29"/>
      <c r="OB198" s="29"/>
      <c r="OC198" s="29"/>
      <c r="OD198" s="29"/>
      <c r="OE198" s="29"/>
      <c r="OF198" s="29"/>
      <c r="OG198" s="29"/>
      <c r="OH198" s="29"/>
      <c r="OI198" s="29"/>
      <c r="OJ198" s="29"/>
      <c r="OK198" s="29"/>
      <c r="OL198" s="29"/>
      <c r="OM198" s="29"/>
      <c r="ON198" s="29"/>
      <c r="OO198" s="29"/>
      <c r="OP198" s="29"/>
      <c r="OQ198" s="29"/>
      <c r="OR198" s="29"/>
      <c r="OS198" s="29"/>
      <c r="OT198" s="29"/>
      <c r="OU198" s="29"/>
      <c r="OV198" s="29"/>
      <c r="OW198" s="29"/>
      <c r="OX198" s="29"/>
      <c r="OY198" s="29"/>
      <c r="OZ198" s="29"/>
      <c r="PA198" s="29"/>
      <c r="PB198" s="29"/>
      <c r="PC198" s="29"/>
      <c r="PD198" s="29"/>
      <c r="PE198" s="29"/>
      <c r="PF198" s="29"/>
      <c r="PG198" s="29"/>
      <c r="PH198" s="29"/>
      <c r="PI198" s="29"/>
      <c r="PJ198" s="29"/>
      <c r="PK198" s="29"/>
      <c r="PL198" s="29"/>
      <c r="PM198" s="29"/>
      <c r="PN198" s="29"/>
      <c r="PO198" s="29"/>
      <c r="PP198" s="29"/>
      <c r="PQ198" s="29"/>
      <c r="PR198" s="29"/>
      <c r="PS198" s="29"/>
      <c r="PT198" s="29"/>
      <c r="PU198" s="29"/>
      <c r="PV198" s="29"/>
      <c r="PW198" s="29"/>
      <c r="PX198" s="29"/>
      <c r="PY198" s="29"/>
      <c r="PZ198" s="29"/>
      <c r="QA198" s="29"/>
      <c r="QB198" s="29"/>
      <c r="QC198" s="29"/>
      <c r="QD198" s="29"/>
      <c r="QE198" s="29"/>
      <c r="QF198" s="29"/>
      <c r="QG198" s="29"/>
      <c r="QH198" s="29"/>
      <c r="QI198" s="29"/>
      <c r="QJ198" s="29"/>
      <c r="QK198" s="29"/>
      <c r="QL198" s="29"/>
      <c r="QM198" s="29"/>
      <c r="QN198" s="29"/>
      <c r="QO198" s="29"/>
      <c r="QP198" s="29"/>
      <c r="QQ198" s="29"/>
      <c r="QR198" s="29"/>
      <c r="QS198" s="29"/>
      <c r="QT198" s="29"/>
      <c r="QU198" s="29"/>
      <c r="QV198" s="29"/>
      <c r="QW198" s="29"/>
      <c r="QX198" s="29"/>
      <c r="QY198" s="29"/>
      <c r="QZ198" s="29"/>
      <c r="RA198" s="29"/>
      <c r="RB198" s="29"/>
      <c r="RC198" s="29"/>
      <c r="RD198" s="29"/>
      <c r="RE198" s="29"/>
      <c r="RF198" s="29"/>
      <c r="RG198" s="29"/>
      <c r="RH198" s="29"/>
      <c r="RI198" s="29"/>
      <c r="RJ198" s="29"/>
      <c r="RK198" s="29"/>
      <c r="RL198" s="29"/>
      <c r="RM198" s="29"/>
      <c r="RN198" s="29"/>
      <c r="RO198" s="29"/>
      <c r="RP198" s="29"/>
      <c r="RQ198" s="29"/>
      <c r="RR198" s="29"/>
      <c r="RS198" s="29"/>
      <c r="RT198" s="29"/>
      <c r="RU198" s="29"/>
      <c r="RV198" s="29"/>
      <c r="RW198" s="29"/>
      <c r="RX198" s="29"/>
      <c r="RY198" s="29"/>
      <c r="RZ198" s="29"/>
      <c r="SA198" s="29"/>
      <c r="SB198" s="29"/>
      <c r="SC198" s="29"/>
      <c r="SD198" s="29"/>
      <c r="SE198" s="29"/>
      <c r="SF198" s="29"/>
      <c r="SG198" s="29"/>
      <c r="SH198" s="29"/>
      <c r="SI198" s="29"/>
      <c r="SJ198" s="29"/>
      <c r="SK198" s="29"/>
      <c r="SL198" s="29"/>
      <c r="SM198" s="29"/>
      <c r="SN198" s="29"/>
      <c r="SO198" s="29"/>
      <c r="SP198" s="29"/>
      <c r="SQ198" s="29"/>
      <c r="SR198" s="29"/>
      <c r="SS198" s="29"/>
      <c r="ST198" s="29"/>
      <c r="SU198" s="29"/>
      <c r="SV198" s="29"/>
      <c r="SW198" s="29"/>
      <c r="SX198" s="29"/>
      <c r="SY198" s="29"/>
      <c r="SZ198" s="29"/>
      <c r="TA198" s="29"/>
      <c r="TB198" s="29"/>
      <c r="TC198" s="29"/>
      <c r="TD198" s="29"/>
      <c r="TE198" s="29"/>
      <c r="TF198" s="29"/>
      <c r="TG198" s="29"/>
      <c r="TH198" s="29"/>
      <c r="TI198" s="29"/>
      <c r="TJ198" s="29"/>
      <c r="TK198" s="29"/>
      <c r="TL198" s="29"/>
      <c r="TM198" s="29"/>
      <c r="TN198" s="29"/>
      <c r="TO198" s="29"/>
      <c r="TP198" s="29"/>
      <c r="TQ198" s="29"/>
      <c r="TR198" s="29"/>
      <c r="TS198" s="29"/>
      <c r="TT198" s="29"/>
      <c r="TU198" s="29"/>
      <c r="TV198" s="29"/>
      <c r="TW198" s="29"/>
      <c r="TX198" s="29"/>
      <c r="TY198" s="29"/>
      <c r="TZ198" s="29"/>
      <c r="UA198" s="29"/>
      <c r="UB198" s="29"/>
      <c r="UC198" s="29"/>
      <c r="UD198" s="29"/>
      <c r="UE198" s="29"/>
      <c r="UF198" s="29"/>
      <c r="UG198" s="29"/>
      <c r="UH198" s="29"/>
      <c r="UI198" s="29"/>
      <c r="UJ198" s="29"/>
      <c r="UK198" s="29"/>
      <c r="UL198" s="29"/>
      <c r="UM198" s="29"/>
      <c r="UN198" s="29"/>
      <c r="UO198" s="29"/>
      <c r="UP198" s="29"/>
      <c r="UQ198" s="29"/>
      <c r="UR198" s="29"/>
      <c r="US198" s="29"/>
      <c r="UT198" s="29"/>
      <c r="UU198" s="29"/>
      <c r="UV198" s="29"/>
      <c r="UW198" s="29"/>
      <c r="UX198" s="29"/>
      <c r="UY198" s="29"/>
      <c r="UZ198" s="29"/>
      <c r="VA198" s="29"/>
      <c r="VB198" s="29"/>
      <c r="VC198" s="29"/>
      <c r="VD198" s="29"/>
      <c r="VE198" s="29"/>
      <c r="VF198" s="29"/>
      <c r="VG198" s="29"/>
      <c r="VH198" s="29"/>
      <c r="VI198" s="29"/>
      <c r="VJ198" s="29"/>
      <c r="VK198" s="29"/>
      <c r="VL198" s="29"/>
      <c r="VM198" s="29"/>
      <c r="VN198" s="29"/>
      <c r="VO198" s="29"/>
      <c r="VP198" s="29"/>
      <c r="VQ198" s="29"/>
      <c r="VR198" s="29"/>
      <c r="VS198" s="29"/>
      <c r="VT198" s="29"/>
      <c r="VU198" s="29"/>
      <c r="VV198" s="29"/>
      <c r="VW198" s="29"/>
      <c r="VX198" s="29"/>
      <c r="VY198" s="29"/>
      <c r="VZ198" s="29"/>
      <c r="WA198" s="29"/>
      <c r="WB198" s="29"/>
      <c r="WC198" s="29"/>
      <c r="WD198" s="29"/>
      <c r="WE198" s="29"/>
      <c r="WF198" s="29"/>
      <c r="WG198" s="29"/>
      <c r="WH198" s="29"/>
      <c r="WI198" s="29"/>
      <c r="WJ198" s="29"/>
      <c r="WK198" s="29"/>
      <c r="WL198" s="29"/>
      <c r="WM198" s="29"/>
      <c r="WN198" s="29"/>
      <c r="WO198" s="29"/>
      <c r="WP198" s="29"/>
      <c r="WQ198" s="29"/>
      <c r="WR198" s="29"/>
      <c r="WS198" s="29"/>
      <c r="WT198" s="29"/>
      <c r="WU198" s="29"/>
      <c r="WV198" s="29"/>
      <c r="WW198" s="29"/>
      <c r="WX198" s="29"/>
      <c r="WY198" s="29"/>
      <c r="WZ198" s="29"/>
      <c r="XA198" s="29"/>
      <c r="XB198" s="29"/>
      <c r="XC198" s="29"/>
      <c r="XD198" s="29"/>
      <c r="XE198" s="29"/>
      <c r="XF198" s="29"/>
      <c r="XG198" s="29"/>
      <c r="XH198" s="29"/>
      <c r="XI198" s="29"/>
      <c r="XJ198" s="29"/>
      <c r="XK198" s="29"/>
      <c r="XL198" s="29"/>
      <c r="XM198" s="29"/>
      <c r="XN198" s="29"/>
      <c r="XO198" s="29"/>
      <c r="XP198" s="29"/>
      <c r="XQ198" s="29"/>
      <c r="XR198" s="29"/>
      <c r="XS198" s="29"/>
      <c r="XT198" s="29"/>
      <c r="XU198" s="29"/>
      <c r="XV198" s="29"/>
      <c r="XW198" s="29"/>
      <c r="XX198" s="29"/>
      <c r="XY198" s="29"/>
      <c r="XZ198" s="29"/>
      <c r="YA198" s="29"/>
      <c r="YB198" s="29"/>
      <c r="YC198" s="29"/>
      <c r="YD198" s="29"/>
      <c r="YE198" s="29"/>
      <c r="YF198" s="29"/>
      <c r="YG198" s="29"/>
      <c r="YH198" s="29"/>
      <c r="YI198" s="29"/>
    </row>
    <row r="199" spans="1:659" s="87" customFormat="1" ht="18.75">
      <c r="A199" s="1020"/>
      <c r="B199" s="1021" t="s">
        <v>315</v>
      </c>
      <c r="C199" s="266"/>
      <c r="D199" s="1022"/>
      <c r="E199" s="266"/>
      <c r="F199" s="266"/>
      <c r="G199" s="266"/>
      <c r="H199" s="266"/>
      <c r="I199" s="266"/>
      <c r="J199" s="266"/>
      <c r="K199" s="266"/>
      <c r="L199" s="266"/>
      <c r="M199" s="1021"/>
      <c r="N199" s="1021"/>
      <c r="O199" s="254"/>
      <c r="P199" s="266"/>
      <c r="Q199" s="266"/>
      <c r="R199" s="266"/>
      <c r="S199" s="266"/>
      <c r="T199" s="266"/>
      <c r="U199" s="266"/>
      <c r="V199" s="1021"/>
      <c r="W199" s="1021"/>
      <c r="X199" s="254"/>
      <c r="Y199" s="266"/>
      <c r="Z199" s="266"/>
      <c r="AA199" s="266"/>
      <c r="AB199" s="266"/>
      <c r="AC199" s="1021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  <c r="IW199" s="29"/>
      <c r="IX199" s="29"/>
      <c r="IY199" s="29"/>
      <c r="IZ199" s="29"/>
      <c r="JA199" s="29"/>
      <c r="JB199" s="29"/>
      <c r="JC199" s="29"/>
      <c r="JD199" s="29"/>
      <c r="JE199" s="29"/>
      <c r="JF199" s="29"/>
      <c r="JG199" s="29"/>
      <c r="JH199" s="29"/>
      <c r="JI199" s="29"/>
      <c r="JJ199" s="29"/>
      <c r="JK199" s="29"/>
      <c r="JL199" s="29"/>
      <c r="JM199" s="29"/>
      <c r="JN199" s="29"/>
      <c r="JO199" s="29"/>
      <c r="JP199" s="29"/>
      <c r="JQ199" s="29"/>
      <c r="JR199" s="29"/>
      <c r="JS199" s="29"/>
      <c r="JT199" s="29"/>
      <c r="JU199" s="29"/>
      <c r="JV199" s="29"/>
      <c r="JW199" s="29"/>
      <c r="JX199" s="29"/>
      <c r="JY199" s="29"/>
      <c r="JZ199" s="29"/>
      <c r="KA199" s="29"/>
      <c r="KB199" s="29"/>
      <c r="KC199" s="29"/>
      <c r="KD199" s="29"/>
      <c r="KE199" s="29"/>
      <c r="KF199" s="29"/>
      <c r="KG199" s="29"/>
      <c r="KH199" s="29"/>
      <c r="KI199" s="29"/>
      <c r="KJ199" s="29"/>
      <c r="KK199" s="29"/>
      <c r="KL199" s="29"/>
      <c r="KM199" s="29"/>
      <c r="KN199" s="29"/>
      <c r="KO199" s="29"/>
      <c r="KP199" s="29"/>
      <c r="KQ199" s="29"/>
      <c r="KR199" s="29"/>
      <c r="KS199" s="29"/>
      <c r="KT199" s="29"/>
      <c r="KU199" s="29"/>
      <c r="KV199" s="29"/>
      <c r="KW199" s="29"/>
      <c r="KX199" s="29"/>
      <c r="KY199" s="29"/>
      <c r="KZ199" s="29"/>
      <c r="LA199" s="29"/>
      <c r="LB199" s="29"/>
      <c r="LC199" s="29"/>
      <c r="LD199" s="29"/>
      <c r="LE199" s="29"/>
      <c r="LF199" s="29"/>
      <c r="LG199" s="29"/>
      <c r="LH199" s="29"/>
      <c r="LI199" s="29"/>
      <c r="LJ199" s="29"/>
      <c r="LK199" s="29"/>
      <c r="LL199" s="29"/>
      <c r="LM199" s="29"/>
      <c r="LN199" s="29"/>
      <c r="LO199" s="29"/>
      <c r="LP199" s="29"/>
      <c r="LQ199" s="29"/>
      <c r="LR199" s="29"/>
      <c r="LS199" s="29"/>
      <c r="LT199" s="29"/>
      <c r="LU199" s="29"/>
      <c r="LV199" s="29"/>
      <c r="LW199" s="29"/>
      <c r="LX199" s="29"/>
      <c r="LY199" s="29"/>
      <c r="LZ199" s="29"/>
      <c r="MA199" s="29"/>
      <c r="MB199" s="29"/>
      <c r="MC199" s="29"/>
      <c r="MD199" s="29"/>
      <c r="ME199" s="29"/>
      <c r="MF199" s="29"/>
      <c r="MG199" s="29"/>
      <c r="MH199" s="29"/>
      <c r="MI199" s="29"/>
      <c r="MJ199" s="29"/>
      <c r="MK199" s="29"/>
      <c r="ML199" s="29"/>
      <c r="MM199" s="29"/>
      <c r="MN199" s="29"/>
      <c r="MO199" s="29"/>
      <c r="MP199" s="29"/>
      <c r="MQ199" s="29"/>
      <c r="MR199" s="29"/>
      <c r="MS199" s="29"/>
      <c r="MT199" s="29"/>
      <c r="MU199" s="29"/>
      <c r="MV199" s="29"/>
      <c r="MW199" s="29"/>
      <c r="MX199" s="29"/>
      <c r="MY199" s="29"/>
      <c r="MZ199" s="29"/>
      <c r="NA199" s="29"/>
      <c r="NB199" s="29"/>
      <c r="NC199" s="29"/>
      <c r="ND199" s="29"/>
      <c r="NE199" s="29"/>
      <c r="NF199" s="29"/>
      <c r="NG199" s="29"/>
      <c r="NH199" s="29"/>
      <c r="NI199" s="29"/>
      <c r="NJ199" s="29"/>
      <c r="NK199" s="29"/>
      <c r="NL199" s="29"/>
      <c r="NM199" s="29"/>
      <c r="NN199" s="29"/>
      <c r="NO199" s="29"/>
      <c r="NP199" s="29"/>
      <c r="NQ199" s="29"/>
      <c r="NR199" s="29"/>
      <c r="NS199" s="29"/>
      <c r="NT199" s="29"/>
      <c r="NU199" s="29"/>
      <c r="NV199" s="29"/>
      <c r="NW199" s="29"/>
      <c r="NX199" s="29"/>
      <c r="NY199" s="29"/>
      <c r="NZ199" s="29"/>
      <c r="OA199" s="29"/>
      <c r="OB199" s="29"/>
      <c r="OC199" s="29"/>
      <c r="OD199" s="29"/>
      <c r="OE199" s="29"/>
      <c r="OF199" s="29"/>
      <c r="OG199" s="29"/>
      <c r="OH199" s="29"/>
      <c r="OI199" s="29"/>
      <c r="OJ199" s="29"/>
      <c r="OK199" s="29"/>
      <c r="OL199" s="29"/>
      <c r="OM199" s="29"/>
      <c r="ON199" s="29"/>
      <c r="OO199" s="29"/>
      <c r="OP199" s="29"/>
      <c r="OQ199" s="29"/>
      <c r="OR199" s="29"/>
      <c r="OS199" s="29"/>
      <c r="OT199" s="29"/>
      <c r="OU199" s="29"/>
      <c r="OV199" s="29"/>
      <c r="OW199" s="29"/>
      <c r="OX199" s="29"/>
      <c r="OY199" s="29"/>
      <c r="OZ199" s="29"/>
      <c r="PA199" s="29"/>
      <c r="PB199" s="29"/>
      <c r="PC199" s="29"/>
      <c r="PD199" s="29"/>
      <c r="PE199" s="29"/>
      <c r="PF199" s="29"/>
      <c r="PG199" s="29"/>
      <c r="PH199" s="29"/>
      <c r="PI199" s="29"/>
      <c r="PJ199" s="29"/>
      <c r="PK199" s="29"/>
      <c r="PL199" s="29"/>
      <c r="PM199" s="29"/>
      <c r="PN199" s="29"/>
      <c r="PO199" s="29"/>
      <c r="PP199" s="29"/>
      <c r="PQ199" s="29"/>
      <c r="PR199" s="29"/>
      <c r="PS199" s="29"/>
      <c r="PT199" s="29"/>
      <c r="PU199" s="29"/>
      <c r="PV199" s="29"/>
      <c r="PW199" s="29"/>
      <c r="PX199" s="29"/>
      <c r="PY199" s="29"/>
      <c r="PZ199" s="29"/>
      <c r="QA199" s="29"/>
      <c r="QB199" s="29"/>
      <c r="QC199" s="29"/>
      <c r="QD199" s="29"/>
      <c r="QE199" s="29"/>
      <c r="QF199" s="29"/>
      <c r="QG199" s="29"/>
      <c r="QH199" s="29"/>
      <c r="QI199" s="29"/>
      <c r="QJ199" s="29"/>
      <c r="QK199" s="29"/>
      <c r="QL199" s="29"/>
      <c r="QM199" s="29"/>
      <c r="QN199" s="29"/>
      <c r="QO199" s="29"/>
      <c r="QP199" s="29"/>
      <c r="QQ199" s="29"/>
      <c r="QR199" s="29"/>
      <c r="QS199" s="29"/>
      <c r="QT199" s="29"/>
      <c r="QU199" s="29"/>
      <c r="QV199" s="29"/>
      <c r="QW199" s="29"/>
      <c r="QX199" s="29"/>
      <c r="QY199" s="29"/>
      <c r="QZ199" s="29"/>
      <c r="RA199" s="29"/>
      <c r="RB199" s="29"/>
      <c r="RC199" s="29"/>
      <c r="RD199" s="29"/>
      <c r="RE199" s="29"/>
      <c r="RF199" s="29"/>
      <c r="RG199" s="29"/>
      <c r="RH199" s="29"/>
      <c r="RI199" s="29"/>
      <c r="RJ199" s="29"/>
      <c r="RK199" s="29"/>
      <c r="RL199" s="29"/>
      <c r="RM199" s="29"/>
      <c r="RN199" s="29"/>
      <c r="RO199" s="29"/>
      <c r="RP199" s="29"/>
      <c r="RQ199" s="29"/>
      <c r="RR199" s="29"/>
      <c r="RS199" s="29"/>
      <c r="RT199" s="29"/>
      <c r="RU199" s="29"/>
      <c r="RV199" s="29"/>
      <c r="RW199" s="29"/>
      <c r="RX199" s="29"/>
      <c r="RY199" s="29"/>
      <c r="RZ199" s="29"/>
      <c r="SA199" s="29"/>
      <c r="SB199" s="29"/>
      <c r="SC199" s="29"/>
      <c r="SD199" s="29"/>
      <c r="SE199" s="29"/>
      <c r="SF199" s="29"/>
      <c r="SG199" s="29"/>
      <c r="SH199" s="29"/>
      <c r="SI199" s="29"/>
      <c r="SJ199" s="29"/>
      <c r="SK199" s="29"/>
      <c r="SL199" s="29"/>
      <c r="SM199" s="29"/>
      <c r="SN199" s="29"/>
      <c r="SO199" s="29"/>
      <c r="SP199" s="29"/>
      <c r="SQ199" s="29"/>
      <c r="SR199" s="29"/>
      <c r="SS199" s="29"/>
      <c r="ST199" s="29"/>
      <c r="SU199" s="29"/>
      <c r="SV199" s="29"/>
      <c r="SW199" s="29"/>
      <c r="SX199" s="29"/>
      <c r="SY199" s="29"/>
      <c r="SZ199" s="29"/>
      <c r="TA199" s="29"/>
      <c r="TB199" s="29"/>
      <c r="TC199" s="29"/>
      <c r="TD199" s="29"/>
      <c r="TE199" s="29"/>
      <c r="TF199" s="29"/>
      <c r="TG199" s="29"/>
      <c r="TH199" s="29"/>
      <c r="TI199" s="29"/>
      <c r="TJ199" s="29"/>
      <c r="TK199" s="29"/>
      <c r="TL199" s="29"/>
      <c r="TM199" s="29"/>
      <c r="TN199" s="29"/>
      <c r="TO199" s="29"/>
      <c r="TP199" s="29"/>
      <c r="TQ199" s="29"/>
      <c r="TR199" s="29"/>
      <c r="TS199" s="29"/>
      <c r="TT199" s="29"/>
      <c r="TU199" s="29"/>
      <c r="TV199" s="29"/>
      <c r="TW199" s="29"/>
      <c r="TX199" s="29"/>
      <c r="TY199" s="29"/>
      <c r="TZ199" s="29"/>
      <c r="UA199" s="29"/>
      <c r="UB199" s="29"/>
      <c r="UC199" s="29"/>
      <c r="UD199" s="29"/>
      <c r="UE199" s="29"/>
      <c r="UF199" s="29"/>
      <c r="UG199" s="29"/>
      <c r="UH199" s="29"/>
      <c r="UI199" s="29"/>
      <c r="UJ199" s="29"/>
      <c r="UK199" s="29"/>
      <c r="UL199" s="29"/>
      <c r="UM199" s="29"/>
      <c r="UN199" s="29"/>
      <c r="UO199" s="29"/>
      <c r="UP199" s="29"/>
      <c r="UQ199" s="29"/>
      <c r="UR199" s="29"/>
      <c r="US199" s="29"/>
      <c r="UT199" s="29"/>
      <c r="UU199" s="29"/>
      <c r="UV199" s="29"/>
      <c r="UW199" s="29"/>
      <c r="UX199" s="29"/>
      <c r="UY199" s="29"/>
      <c r="UZ199" s="29"/>
      <c r="VA199" s="29"/>
      <c r="VB199" s="29"/>
      <c r="VC199" s="29"/>
      <c r="VD199" s="29"/>
      <c r="VE199" s="29"/>
      <c r="VF199" s="29"/>
      <c r="VG199" s="29"/>
      <c r="VH199" s="29"/>
      <c r="VI199" s="29"/>
      <c r="VJ199" s="29"/>
      <c r="VK199" s="29"/>
      <c r="VL199" s="29"/>
      <c r="VM199" s="29"/>
      <c r="VN199" s="29"/>
      <c r="VO199" s="29"/>
      <c r="VP199" s="29"/>
      <c r="VQ199" s="29"/>
      <c r="VR199" s="29"/>
      <c r="VS199" s="29"/>
      <c r="VT199" s="29"/>
      <c r="VU199" s="29"/>
      <c r="VV199" s="29"/>
      <c r="VW199" s="29"/>
      <c r="VX199" s="29"/>
      <c r="VY199" s="29"/>
      <c r="VZ199" s="29"/>
      <c r="WA199" s="29"/>
      <c r="WB199" s="29"/>
      <c r="WC199" s="29"/>
      <c r="WD199" s="29"/>
      <c r="WE199" s="29"/>
      <c r="WF199" s="29"/>
      <c r="WG199" s="29"/>
      <c r="WH199" s="29"/>
      <c r="WI199" s="29"/>
      <c r="WJ199" s="29"/>
      <c r="WK199" s="29"/>
      <c r="WL199" s="29"/>
      <c r="WM199" s="29"/>
      <c r="WN199" s="29"/>
      <c r="WO199" s="29"/>
      <c r="WP199" s="29"/>
      <c r="WQ199" s="29"/>
      <c r="WR199" s="29"/>
      <c r="WS199" s="29"/>
      <c r="WT199" s="29"/>
      <c r="WU199" s="29"/>
      <c r="WV199" s="29"/>
      <c r="WW199" s="29"/>
      <c r="WX199" s="29"/>
      <c r="WY199" s="29"/>
      <c r="WZ199" s="29"/>
      <c r="XA199" s="29"/>
      <c r="XB199" s="29"/>
      <c r="XC199" s="29"/>
      <c r="XD199" s="29"/>
      <c r="XE199" s="29"/>
      <c r="XF199" s="29"/>
      <c r="XG199" s="29"/>
      <c r="XH199" s="29"/>
      <c r="XI199" s="29"/>
      <c r="XJ199" s="29"/>
      <c r="XK199" s="29"/>
      <c r="XL199" s="29"/>
      <c r="XM199" s="29"/>
      <c r="XN199" s="29"/>
      <c r="XO199" s="29"/>
      <c r="XP199" s="29"/>
      <c r="XQ199" s="29"/>
      <c r="XR199" s="29"/>
      <c r="XS199" s="29"/>
      <c r="XT199" s="29"/>
      <c r="XU199" s="29"/>
      <c r="XV199" s="29"/>
      <c r="XW199" s="29"/>
      <c r="XX199" s="29"/>
      <c r="XY199" s="29"/>
      <c r="XZ199" s="29"/>
      <c r="YA199" s="29"/>
      <c r="YB199" s="29"/>
      <c r="YC199" s="29"/>
      <c r="YD199" s="29"/>
      <c r="YE199" s="29"/>
      <c r="YF199" s="29"/>
      <c r="YG199" s="29"/>
      <c r="YH199" s="29"/>
      <c r="YI199" s="29"/>
    </row>
    <row r="200" spans="1:659" s="87" customFormat="1" ht="18.75">
      <c r="A200" s="1020"/>
      <c r="B200" s="1021" t="s">
        <v>316</v>
      </c>
      <c r="C200" s="266">
        <v>20919</v>
      </c>
      <c r="D200" s="1022">
        <v>31.378</v>
      </c>
      <c r="E200" s="266">
        <v>20919</v>
      </c>
      <c r="F200" s="1022">
        <v>31.378</v>
      </c>
      <c r="G200" s="1014">
        <f>E200/C200</f>
        <v>1</v>
      </c>
      <c r="H200" s="1014">
        <f>F200/D200</f>
        <v>1</v>
      </c>
      <c r="I200" s="266">
        <f t="shared" ref="I200:I201" si="23">C200-E200</f>
        <v>0</v>
      </c>
      <c r="J200" s="266">
        <f t="shared" ref="J200:J201" si="24">D200-F200</f>
        <v>0</v>
      </c>
      <c r="K200" s="266"/>
      <c r="L200" s="266"/>
      <c r="M200" s="1021"/>
      <c r="N200" s="1021"/>
      <c r="O200" s="253">
        <v>1.5E-3</v>
      </c>
      <c r="P200" s="266">
        <v>21098</v>
      </c>
      <c r="Q200" s="1022">
        <f>P200*O200</f>
        <v>31.647000000000002</v>
      </c>
      <c r="R200" s="266">
        <f>+P200</f>
        <v>21098</v>
      </c>
      <c r="S200" s="1022">
        <f>+Q200</f>
        <v>31.647000000000002</v>
      </c>
      <c r="T200" s="266"/>
      <c r="U200" s="266"/>
      <c r="V200" s="1021"/>
      <c r="W200" s="1021"/>
      <c r="X200" s="253">
        <v>1.5E-3</v>
      </c>
      <c r="Y200" s="266">
        <v>21098</v>
      </c>
      <c r="Z200" s="1022">
        <f>Y200*X200</f>
        <v>31.647000000000002</v>
      </c>
      <c r="AA200" s="266">
        <f>+Y200</f>
        <v>21098</v>
      </c>
      <c r="AB200" s="1022">
        <f>+Z200</f>
        <v>31.647000000000002</v>
      </c>
      <c r="AC200" s="1021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  <c r="IW200" s="29"/>
      <c r="IX200" s="29"/>
      <c r="IY200" s="29"/>
      <c r="IZ200" s="29"/>
      <c r="JA200" s="29"/>
      <c r="JB200" s="29"/>
      <c r="JC200" s="29"/>
      <c r="JD200" s="29"/>
      <c r="JE200" s="29"/>
      <c r="JF200" s="29"/>
      <c r="JG200" s="29"/>
      <c r="JH200" s="29"/>
      <c r="JI200" s="29"/>
      <c r="JJ200" s="29"/>
      <c r="JK200" s="29"/>
      <c r="JL200" s="29"/>
      <c r="JM200" s="29"/>
      <c r="JN200" s="29"/>
      <c r="JO200" s="29"/>
      <c r="JP200" s="29"/>
      <c r="JQ200" s="29"/>
      <c r="JR200" s="29"/>
      <c r="JS200" s="29"/>
      <c r="JT200" s="29"/>
      <c r="JU200" s="29"/>
      <c r="JV200" s="29"/>
      <c r="JW200" s="29"/>
      <c r="JX200" s="29"/>
      <c r="JY200" s="29"/>
      <c r="JZ200" s="29"/>
      <c r="KA200" s="29"/>
      <c r="KB200" s="29"/>
      <c r="KC200" s="29"/>
      <c r="KD200" s="29"/>
      <c r="KE200" s="29"/>
      <c r="KF200" s="29"/>
      <c r="KG200" s="29"/>
      <c r="KH200" s="29"/>
      <c r="KI200" s="29"/>
      <c r="KJ200" s="29"/>
      <c r="KK200" s="29"/>
      <c r="KL200" s="29"/>
      <c r="KM200" s="29"/>
      <c r="KN200" s="29"/>
      <c r="KO200" s="29"/>
      <c r="KP200" s="29"/>
      <c r="KQ200" s="29"/>
      <c r="KR200" s="29"/>
      <c r="KS200" s="29"/>
      <c r="KT200" s="29"/>
      <c r="KU200" s="29"/>
      <c r="KV200" s="29"/>
      <c r="KW200" s="29"/>
      <c r="KX200" s="29"/>
      <c r="KY200" s="29"/>
      <c r="KZ200" s="29"/>
      <c r="LA200" s="29"/>
      <c r="LB200" s="29"/>
      <c r="LC200" s="29"/>
      <c r="LD200" s="29"/>
      <c r="LE200" s="29"/>
      <c r="LF200" s="29"/>
      <c r="LG200" s="29"/>
      <c r="LH200" s="29"/>
      <c r="LI200" s="29"/>
      <c r="LJ200" s="29"/>
      <c r="LK200" s="29"/>
      <c r="LL200" s="29"/>
      <c r="LM200" s="29"/>
      <c r="LN200" s="29"/>
      <c r="LO200" s="29"/>
      <c r="LP200" s="29"/>
      <c r="LQ200" s="29"/>
      <c r="LR200" s="29"/>
      <c r="LS200" s="29"/>
      <c r="LT200" s="29"/>
      <c r="LU200" s="29"/>
      <c r="LV200" s="29"/>
      <c r="LW200" s="29"/>
      <c r="LX200" s="29"/>
      <c r="LY200" s="29"/>
      <c r="LZ200" s="29"/>
      <c r="MA200" s="29"/>
      <c r="MB200" s="29"/>
      <c r="MC200" s="29"/>
      <c r="MD200" s="29"/>
      <c r="ME200" s="29"/>
      <c r="MF200" s="29"/>
      <c r="MG200" s="29"/>
      <c r="MH200" s="29"/>
      <c r="MI200" s="29"/>
      <c r="MJ200" s="29"/>
      <c r="MK200" s="29"/>
      <c r="ML200" s="29"/>
      <c r="MM200" s="29"/>
      <c r="MN200" s="29"/>
      <c r="MO200" s="29"/>
      <c r="MP200" s="29"/>
      <c r="MQ200" s="29"/>
      <c r="MR200" s="29"/>
      <c r="MS200" s="29"/>
      <c r="MT200" s="29"/>
      <c r="MU200" s="29"/>
      <c r="MV200" s="29"/>
      <c r="MW200" s="29"/>
      <c r="MX200" s="29"/>
      <c r="MY200" s="29"/>
      <c r="MZ200" s="29"/>
      <c r="NA200" s="29"/>
      <c r="NB200" s="29"/>
      <c r="NC200" s="29"/>
      <c r="ND200" s="29"/>
      <c r="NE200" s="29"/>
      <c r="NF200" s="29"/>
      <c r="NG200" s="29"/>
      <c r="NH200" s="29"/>
      <c r="NI200" s="29"/>
      <c r="NJ200" s="29"/>
      <c r="NK200" s="29"/>
      <c r="NL200" s="29"/>
      <c r="NM200" s="29"/>
      <c r="NN200" s="29"/>
      <c r="NO200" s="29"/>
      <c r="NP200" s="29"/>
      <c r="NQ200" s="29"/>
      <c r="NR200" s="29"/>
      <c r="NS200" s="29"/>
      <c r="NT200" s="29"/>
      <c r="NU200" s="29"/>
      <c r="NV200" s="29"/>
      <c r="NW200" s="29"/>
      <c r="NX200" s="29"/>
      <c r="NY200" s="29"/>
      <c r="NZ200" s="29"/>
      <c r="OA200" s="29"/>
      <c r="OB200" s="29"/>
      <c r="OC200" s="29"/>
      <c r="OD200" s="29"/>
      <c r="OE200" s="29"/>
      <c r="OF200" s="29"/>
      <c r="OG200" s="29"/>
      <c r="OH200" s="29"/>
      <c r="OI200" s="29"/>
      <c r="OJ200" s="29"/>
      <c r="OK200" s="29"/>
      <c r="OL200" s="29"/>
      <c r="OM200" s="29"/>
      <c r="ON200" s="29"/>
      <c r="OO200" s="29"/>
      <c r="OP200" s="29"/>
      <c r="OQ200" s="29"/>
      <c r="OR200" s="29"/>
      <c r="OS200" s="29"/>
      <c r="OT200" s="29"/>
      <c r="OU200" s="29"/>
      <c r="OV200" s="29"/>
      <c r="OW200" s="29"/>
      <c r="OX200" s="29"/>
      <c r="OY200" s="29"/>
      <c r="OZ200" s="29"/>
      <c r="PA200" s="29"/>
      <c r="PB200" s="29"/>
      <c r="PC200" s="29"/>
      <c r="PD200" s="29"/>
      <c r="PE200" s="29"/>
      <c r="PF200" s="29"/>
      <c r="PG200" s="29"/>
      <c r="PH200" s="29"/>
      <c r="PI200" s="29"/>
      <c r="PJ200" s="29"/>
      <c r="PK200" s="29"/>
      <c r="PL200" s="29"/>
      <c r="PM200" s="29"/>
      <c r="PN200" s="29"/>
      <c r="PO200" s="29"/>
      <c r="PP200" s="29"/>
      <c r="PQ200" s="29"/>
      <c r="PR200" s="29"/>
      <c r="PS200" s="29"/>
      <c r="PT200" s="29"/>
      <c r="PU200" s="29"/>
      <c r="PV200" s="29"/>
      <c r="PW200" s="29"/>
      <c r="PX200" s="29"/>
      <c r="PY200" s="29"/>
      <c r="PZ200" s="29"/>
      <c r="QA200" s="29"/>
      <c r="QB200" s="29"/>
      <c r="QC200" s="29"/>
      <c r="QD200" s="29"/>
      <c r="QE200" s="29"/>
      <c r="QF200" s="29"/>
      <c r="QG200" s="29"/>
      <c r="QH200" s="29"/>
      <c r="QI200" s="29"/>
      <c r="QJ200" s="29"/>
      <c r="QK200" s="29"/>
      <c r="QL200" s="29"/>
      <c r="QM200" s="29"/>
      <c r="QN200" s="29"/>
      <c r="QO200" s="29"/>
      <c r="QP200" s="29"/>
      <c r="QQ200" s="29"/>
      <c r="QR200" s="29"/>
      <c r="QS200" s="29"/>
      <c r="QT200" s="29"/>
      <c r="QU200" s="29"/>
      <c r="QV200" s="29"/>
      <c r="QW200" s="29"/>
      <c r="QX200" s="29"/>
      <c r="QY200" s="29"/>
      <c r="QZ200" s="29"/>
      <c r="RA200" s="29"/>
      <c r="RB200" s="29"/>
      <c r="RC200" s="29"/>
      <c r="RD200" s="29"/>
      <c r="RE200" s="29"/>
      <c r="RF200" s="29"/>
      <c r="RG200" s="29"/>
      <c r="RH200" s="29"/>
      <c r="RI200" s="29"/>
      <c r="RJ200" s="29"/>
      <c r="RK200" s="29"/>
      <c r="RL200" s="29"/>
      <c r="RM200" s="29"/>
      <c r="RN200" s="29"/>
      <c r="RO200" s="29"/>
      <c r="RP200" s="29"/>
      <c r="RQ200" s="29"/>
      <c r="RR200" s="29"/>
      <c r="RS200" s="29"/>
      <c r="RT200" s="29"/>
      <c r="RU200" s="29"/>
      <c r="RV200" s="29"/>
      <c r="RW200" s="29"/>
      <c r="RX200" s="29"/>
      <c r="RY200" s="29"/>
      <c r="RZ200" s="29"/>
      <c r="SA200" s="29"/>
      <c r="SB200" s="29"/>
      <c r="SC200" s="29"/>
      <c r="SD200" s="29"/>
      <c r="SE200" s="29"/>
      <c r="SF200" s="29"/>
      <c r="SG200" s="29"/>
      <c r="SH200" s="29"/>
      <c r="SI200" s="29"/>
      <c r="SJ200" s="29"/>
      <c r="SK200" s="29"/>
      <c r="SL200" s="29"/>
      <c r="SM200" s="29"/>
      <c r="SN200" s="29"/>
      <c r="SO200" s="29"/>
      <c r="SP200" s="29"/>
      <c r="SQ200" s="29"/>
      <c r="SR200" s="29"/>
      <c r="SS200" s="29"/>
      <c r="ST200" s="29"/>
      <c r="SU200" s="29"/>
      <c r="SV200" s="29"/>
      <c r="SW200" s="29"/>
      <c r="SX200" s="29"/>
      <c r="SY200" s="29"/>
      <c r="SZ200" s="29"/>
      <c r="TA200" s="29"/>
      <c r="TB200" s="29"/>
      <c r="TC200" s="29"/>
      <c r="TD200" s="29"/>
      <c r="TE200" s="29"/>
      <c r="TF200" s="29"/>
      <c r="TG200" s="29"/>
      <c r="TH200" s="29"/>
      <c r="TI200" s="29"/>
      <c r="TJ200" s="29"/>
      <c r="TK200" s="29"/>
      <c r="TL200" s="29"/>
      <c r="TM200" s="29"/>
      <c r="TN200" s="29"/>
      <c r="TO200" s="29"/>
      <c r="TP200" s="29"/>
      <c r="TQ200" s="29"/>
      <c r="TR200" s="29"/>
      <c r="TS200" s="29"/>
      <c r="TT200" s="29"/>
      <c r="TU200" s="29"/>
      <c r="TV200" s="29"/>
      <c r="TW200" s="29"/>
      <c r="TX200" s="29"/>
      <c r="TY200" s="29"/>
      <c r="TZ200" s="29"/>
      <c r="UA200" s="29"/>
      <c r="UB200" s="29"/>
      <c r="UC200" s="29"/>
      <c r="UD200" s="29"/>
      <c r="UE200" s="29"/>
      <c r="UF200" s="29"/>
      <c r="UG200" s="29"/>
      <c r="UH200" s="29"/>
      <c r="UI200" s="29"/>
      <c r="UJ200" s="29"/>
      <c r="UK200" s="29"/>
      <c r="UL200" s="29"/>
      <c r="UM200" s="29"/>
      <c r="UN200" s="29"/>
      <c r="UO200" s="29"/>
      <c r="UP200" s="29"/>
      <c r="UQ200" s="29"/>
      <c r="UR200" s="29"/>
      <c r="US200" s="29"/>
      <c r="UT200" s="29"/>
      <c r="UU200" s="29"/>
      <c r="UV200" s="29"/>
      <c r="UW200" s="29"/>
      <c r="UX200" s="29"/>
      <c r="UY200" s="29"/>
      <c r="UZ200" s="29"/>
      <c r="VA200" s="29"/>
      <c r="VB200" s="29"/>
      <c r="VC200" s="29"/>
      <c r="VD200" s="29"/>
      <c r="VE200" s="29"/>
      <c r="VF200" s="29"/>
      <c r="VG200" s="29"/>
      <c r="VH200" s="29"/>
      <c r="VI200" s="29"/>
      <c r="VJ200" s="29"/>
      <c r="VK200" s="29"/>
      <c r="VL200" s="29"/>
      <c r="VM200" s="29"/>
      <c r="VN200" s="29"/>
      <c r="VO200" s="29"/>
      <c r="VP200" s="29"/>
      <c r="VQ200" s="29"/>
      <c r="VR200" s="29"/>
      <c r="VS200" s="29"/>
      <c r="VT200" s="29"/>
      <c r="VU200" s="29"/>
      <c r="VV200" s="29"/>
      <c r="VW200" s="29"/>
      <c r="VX200" s="29"/>
      <c r="VY200" s="29"/>
      <c r="VZ200" s="29"/>
      <c r="WA200" s="29"/>
      <c r="WB200" s="29"/>
      <c r="WC200" s="29"/>
      <c r="WD200" s="29"/>
      <c r="WE200" s="29"/>
      <c r="WF200" s="29"/>
      <c r="WG200" s="29"/>
      <c r="WH200" s="29"/>
      <c r="WI200" s="29"/>
      <c r="WJ200" s="29"/>
      <c r="WK200" s="29"/>
      <c r="WL200" s="29"/>
      <c r="WM200" s="29"/>
      <c r="WN200" s="29"/>
      <c r="WO200" s="29"/>
      <c r="WP200" s="29"/>
      <c r="WQ200" s="29"/>
      <c r="WR200" s="29"/>
      <c r="WS200" s="29"/>
      <c r="WT200" s="29"/>
      <c r="WU200" s="29"/>
      <c r="WV200" s="29"/>
      <c r="WW200" s="29"/>
      <c r="WX200" s="29"/>
      <c r="WY200" s="29"/>
      <c r="WZ200" s="29"/>
      <c r="XA200" s="29"/>
      <c r="XB200" s="29"/>
      <c r="XC200" s="29"/>
      <c r="XD200" s="29"/>
      <c r="XE200" s="29"/>
      <c r="XF200" s="29"/>
      <c r="XG200" s="29"/>
      <c r="XH200" s="29"/>
      <c r="XI200" s="29"/>
      <c r="XJ200" s="29"/>
      <c r="XK200" s="29"/>
      <c r="XL200" s="29"/>
      <c r="XM200" s="29"/>
      <c r="XN200" s="29"/>
      <c r="XO200" s="29"/>
      <c r="XP200" s="29"/>
      <c r="XQ200" s="29"/>
      <c r="XR200" s="29"/>
      <c r="XS200" s="29"/>
      <c r="XT200" s="29"/>
      <c r="XU200" s="29"/>
      <c r="XV200" s="29"/>
      <c r="XW200" s="29"/>
      <c r="XX200" s="29"/>
      <c r="XY200" s="29"/>
      <c r="XZ200" s="29"/>
      <c r="YA200" s="29"/>
      <c r="YB200" s="29"/>
      <c r="YC200" s="29"/>
      <c r="YD200" s="29"/>
      <c r="YE200" s="29"/>
      <c r="YF200" s="29"/>
      <c r="YG200" s="29"/>
      <c r="YH200" s="29"/>
      <c r="YI200" s="29"/>
    </row>
    <row r="201" spans="1:659" s="87" customFormat="1" ht="18.75">
      <c r="A201" s="1020"/>
      <c r="B201" s="1021" t="s">
        <v>324</v>
      </c>
      <c r="C201" s="266">
        <v>1</v>
      </c>
      <c r="D201" s="1023">
        <v>1.5E-3</v>
      </c>
      <c r="E201" s="266">
        <v>0</v>
      </c>
      <c r="F201" s="266">
        <v>0</v>
      </c>
      <c r="G201" s="1014">
        <f>E201/C201</f>
        <v>0</v>
      </c>
      <c r="H201" s="1014">
        <f>F201/D201</f>
        <v>0</v>
      </c>
      <c r="I201" s="266">
        <f t="shared" si="23"/>
        <v>1</v>
      </c>
      <c r="J201" s="266">
        <f t="shared" si="24"/>
        <v>1.5E-3</v>
      </c>
      <c r="K201" s="266"/>
      <c r="L201" s="266"/>
      <c r="M201" s="1021"/>
      <c r="N201" s="1021"/>
      <c r="O201" s="253">
        <v>1.5E-3</v>
      </c>
      <c r="P201" s="266">
        <v>1</v>
      </c>
      <c r="Q201" s="1023">
        <f>P201*O201</f>
        <v>1.5E-3</v>
      </c>
      <c r="R201" s="266">
        <f>+P201</f>
        <v>1</v>
      </c>
      <c r="S201" s="1023">
        <f>+Q201</f>
        <v>1.5E-3</v>
      </c>
      <c r="T201" s="266"/>
      <c r="U201" s="266"/>
      <c r="V201" s="1021"/>
      <c r="W201" s="1021"/>
      <c r="X201" s="253">
        <v>1.5E-3</v>
      </c>
      <c r="Y201" s="266">
        <v>1</v>
      </c>
      <c r="Z201" s="1023">
        <f>Y201*X201</f>
        <v>1.5E-3</v>
      </c>
      <c r="AA201" s="266">
        <f>+Y201</f>
        <v>1</v>
      </c>
      <c r="AB201" s="1023">
        <f>+Z201</f>
        <v>1.5E-3</v>
      </c>
      <c r="AC201" s="1021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  <c r="IX201" s="29"/>
      <c r="IY201" s="29"/>
      <c r="IZ201" s="29"/>
      <c r="JA201" s="29"/>
      <c r="JB201" s="29"/>
      <c r="JC201" s="29"/>
      <c r="JD201" s="29"/>
      <c r="JE201" s="29"/>
      <c r="JF201" s="29"/>
      <c r="JG201" s="29"/>
      <c r="JH201" s="29"/>
      <c r="JI201" s="29"/>
      <c r="JJ201" s="29"/>
      <c r="JK201" s="29"/>
      <c r="JL201" s="29"/>
      <c r="JM201" s="29"/>
      <c r="JN201" s="29"/>
      <c r="JO201" s="29"/>
      <c r="JP201" s="29"/>
      <c r="JQ201" s="29"/>
      <c r="JR201" s="29"/>
      <c r="JS201" s="29"/>
      <c r="JT201" s="29"/>
      <c r="JU201" s="29"/>
      <c r="JV201" s="29"/>
      <c r="JW201" s="29"/>
      <c r="JX201" s="29"/>
      <c r="JY201" s="29"/>
      <c r="JZ201" s="29"/>
      <c r="KA201" s="29"/>
      <c r="KB201" s="29"/>
      <c r="KC201" s="29"/>
      <c r="KD201" s="29"/>
      <c r="KE201" s="29"/>
      <c r="KF201" s="29"/>
      <c r="KG201" s="29"/>
      <c r="KH201" s="29"/>
      <c r="KI201" s="29"/>
      <c r="KJ201" s="29"/>
      <c r="KK201" s="29"/>
      <c r="KL201" s="29"/>
      <c r="KM201" s="29"/>
      <c r="KN201" s="29"/>
      <c r="KO201" s="29"/>
      <c r="KP201" s="29"/>
      <c r="KQ201" s="29"/>
      <c r="KR201" s="29"/>
      <c r="KS201" s="29"/>
      <c r="KT201" s="29"/>
      <c r="KU201" s="29"/>
      <c r="KV201" s="29"/>
      <c r="KW201" s="29"/>
      <c r="KX201" s="29"/>
      <c r="KY201" s="29"/>
      <c r="KZ201" s="29"/>
      <c r="LA201" s="29"/>
      <c r="LB201" s="29"/>
      <c r="LC201" s="29"/>
      <c r="LD201" s="29"/>
      <c r="LE201" s="29"/>
      <c r="LF201" s="29"/>
      <c r="LG201" s="29"/>
      <c r="LH201" s="29"/>
      <c r="LI201" s="29"/>
      <c r="LJ201" s="29"/>
      <c r="LK201" s="29"/>
      <c r="LL201" s="29"/>
      <c r="LM201" s="29"/>
      <c r="LN201" s="29"/>
      <c r="LO201" s="29"/>
      <c r="LP201" s="29"/>
      <c r="LQ201" s="29"/>
      <c r="LR201" s="29"/>
      <c r="LS201" s="29"/>
      <c r="LT201" s="29"/>
      <c r="LU201" s="29"/>
      <c r="LV201" s="29"/>
      <c r="LW201" s="29"/>
      <c r="LX201" s="29"/>
      <c r="LY201" s="29"/>
      <c r="LZ201" s="29"/>
      <c r="MA201" s="29"/>
      <c r="MB201" s="29"/>
      <c r="MC201" s="29"/>
      <c r="MD201" s="29"/>
      <c r="ME201" s="29"/>
      <c r="MF201" s="29"/>
      <c r="MG201" s="29"/>
      <c r="MH201" s="29"/>
      <c r="MI201" s="29"/>
      <c r="MJ201" s="29"/>
      <c r="MK201" s="29"/>
      <c r="ML201" s="29"/>
      <c r="MM201" s="29"/>
      <c r="MN201" s="29"/>
      <c r="MO201" s="29"/>
      <c r="MP201" s="29"/>
      <c r="MQ201" s="29"/>
      <c r="MR201" s="29"/>
      <c r="MS201" s="29"/>
      <c r="MT201" s="29"/>
      <c r="MU201" s="29"/>
      <c r="MV201" s="29"/>
      <c r="MW201" s="29"/>
      <c r="MX201" s="29"/>
      <c r="MY201" s="29"/>
      <c r="MZ201" s="29"/>
      <c r="NA201" s="29"/>
      <c r="NB201" s="29"/>
      <c r="NC201" s="29"/>
      <c r="ND201" s="29"/>
      <c r="NE201" s="29"/>
      <c r="NF201" s="29"/>
      <c r="NG201" s="29"/>
      <c r="NH201" s="29"/>
      <c r="NI201" s="29"/>
      <c r="NJ201" s="29"/>
      <c r="NK201" s="29"/>
      <c r="NL201" s="29"/>
      <c r="NM201" s="29"/>
      <c r="NN201" s="29"/>
      <c r="NO201" s="29"/>
      <c r="NP201" s="29"/>
      <c r="NQ201" s="29"/>
      <c r="NR201" s="29"/>
      <c r="NS201" s="29"/>
      <c r="NT201" s="29"/>
      <c r="NU201" s="29"/>
      <c r="NV201" s="29"/>
      <c r="NW201" s="29"/>
      <c r="NX201" s="29"/>
      <c r="NY201" s="29"/>
      <c r="NZ201" s="29"/>
      <c r="OA201" s="29"/>
      <c r="OB201" s="29"/>
      <c r="OC201" s="29"/>
      <c r="OD201" s="29"/>
      <c r="OE201" s="29"/>
      <c r="OF201" s="29"/>
      <c r="OG201" s="29"/>
      <c r="OH201" s="29"/>
      <c r="OI201" s="29"/>
      <c r="OJ201" s="29"/>
      <c r="OK201" s="29"/>
      <c r="OL201" s="29"/>
      <c r="OM201" s="29"/>
      <c r="ON201" s="29"/>
      <c r="OO201" s="29"/>
      <c r="OP201" s="29"/>
      <c r="OQ201" s="29"/>
      <c r="OR201" s="29"/>
      <c r="OS201" s="29"/>
      <c r="OT201" s="29"/>
      <c r="OU201" s="29"/>
      <c r="OV201" s="29"/>
      <c r="OW201" s="29"/>
      <c r="OX201" s="29"/>
      <c r="OY201" s="29"/>
      <c r="OZ201" s="29"/>
      <c r="PA201" s="29"/>
      <c r="PB201" s="29"/>
      <c r="PC201" s="29"/>
      <c r="PD201" s="29"/>
      <c r="PE201" s="29"/>
      <c r="PF201" s="29"/>
      <c r="PG201" s="29"/>
      <c r="PH201" s="29"/>
      <c r="PI201" s="29"/>
      <c r="PJ201" s="29"/>
      <c r="PK201" s="29"/>
      <c r="PL201" s="29"/>
      <c r="PM201" s="29"/>
      <c r="PN201" s="29"/>
      <c r="PO201" s="29"/>
      <c r="PP201" s="29"/>
      <c r="PQ201" s="29"/>
      <c r="PR201" s="29"/>
      <c r="PS201" s="29"/>
      <c r="PT201" s="29"/>
      <c r="PU201" s="29"/>
      <c r="PV201" s="29"/>
      <c r="PW201" s="29"/>
      <c r="PX201" s="29"/>
      <c r="PY201" s="29"/>
      <c r="PZ201" s="29"/>
      <c r="QA201" s="29"/>
      <c r="QB201" s="29"/>
      <c r="QC201" s="29"/>
      <c r="QD201" s="29"/>
      <c r="QE201" s="29"/>
      <c r="QF201" s="29"/>
      <c r="QG201" s="29"/>
      <c r="QH201" s="29"/>
      <c r="QI201" s="29"/>
      <c r="QJ201" s="29"/>
      <c r="QK201" s="29"/>
      <c r="QL201" s="29"/>
      <c r="QM201" s="29"/>
      <c r="QN201" s="29"/>
      <c r="QO201" s="29"/>
      <c r="QP201" s="29"/>
      <c r="QQ201" s="29"/>
      <c r="QR201" s="29"/>
      <c r="QS201" s="29"/>
      <c r="QT201" s="29"/>
      <c r="QU201" s="29"/>
      <c r="QV201" s="29"/>
      <c r="QW201" s="29"/>
      <c r="QX201" s="29"/>
      <c r="QY201" s="29"/>
      <c r="QZ201" s="29"/>
      <c r="RA201" s="29"/>
      <c r="RB201" s="29"/>
      <c r="RC201" s="29"/>
      <c r="RD201" s="29"/>
      <c r="RE201" s="29"/>
      <c r="RF201" s="29"/>
      <c r="RG201" s="29"/>
      <c r="RH201" s="29"/>
      <c r="RI201" s="29"/>
      <c r="RJ201" s="29"/>
      <c r="RK201" s="29"/>
      <c r="RL201" s="29"/>
      <c r="RM201" s="29"/>
      <c r="RN201" s="29"/>
      <c r="RO201" s="29"/>
      <c r="RP201" s="29"/>
      <c r="RQ201" s="29"/>
      <c r="RR201" s="29"/>
      <c r="RS201" s="29"/>
      <c r="RT201" s="29"/>
      <c r="RU201" s="29"/>
      <c r="RV201" s="29"/>
      <c r="RW201" s="29"/>
      <c r="RX201" s="29"/>
      <c r="RY201" s="29"/>
      <c r="RZ201" s="29"/>
      <c r="SA201" s="29"/>
      <c r="SB201" s="29"/>
      <c r="SC201" s="29"/>
      <c r="SD201" s="29"/>
      <c r="SE201" s="29"/>
      <c r="SF201" s="29"/>
      <c r="SG201" s="29"/>
      <c r="SH201" s="29"/>
      <c r="SI201" s="29"/>
      <c r="SJ201" s="29"/>
      <c r="SK201" s="29"/>
      <c r="SL201" s="29"/>
      <c r="SM201" s="29"/>
      <c r="SN201" s="29"/>
      <c r="SO201" s="29"/>
      <c r="SP201" s="29"/>
      <c r="SQ201" s="29"/>
      <c r="SR201" s="29"/>
      <c r="SS201" s="29"/>
      <c r="ST201" s="29"/>
      <c r="SU201" s="29"/>
      <c r="SV201" s="29"/>
      <c r="SW201" s="29"/>
      <c r="SX201" s="29"/>
      <c r="SY201" s="29"/>
      <c r="SZ201" s="29"/>
      <c r="TA201" s="29"/>
      <c r="TB201" s="29"/>
      <c r="TC201" s="29"/>
      <c r="TD201" s="29"/>
      <c r="TE201" s="29"/>
      <c r="TF201" s="29"/>
      <c r="TG201" s="29"/>
      <c r="TH201" s="29"/>
      <c r="TI201" s="29"/>
      <c r="TJ201" s="29"/>
      <c r="TK201" s="29"/>
      <c r="TL201" s="29"/>
      <c r="TM201" s="29"/>
      <c r="TN201" s="29"/>
      <c r="TO201" s="29"/>
      <c r="TP201" s="29"/>
      <c r="TQ201" s="29"/>
      <c r="TR201" s="29"/>
      <c r="TS201" s="29"/>
      <c r="TT201" s="29"/>
      <c r="TU201" s="29"/>
      <c r="TV201" s="29"/>
      <c r="TW201" s="29"/>
      <c r="TX201" s="29"/>
      <c r="TY201" s="29"/>
      <c r="TZ201" s="29"/>
      <c r="UA201" s="29"/>
      <c r="UB201" s="29"/>
      <c r="UC201" s="29"/>
      <c r="UD201" s="29"/>
      <c r="UE201" s="29"/>
      <c r="UF201" s="29"/>
      <c r="UG201" s="29"/>
      <c r="UH201" s="29"/>
      <c r="UI201" s="29"/>
      <c r="UJ201" s="29"/>
      <c r="UK201" s="29"/>
      <c r="UL201" s="29"/>
      <c r="UM201" s="29"/>
      <c r="UN201" s="29"/>
      <c r="UO201" s="29"/>
      <c r="UP201" s="29"/>
      <c r="UQ201" s="29"/>
      <c r="UR201" s="29"/>
      <c r="US201" s="29"/>
      <c r="UT201" s="29"/>
      <c r="UU201" s="29"/>
      <c r="UV201" s="29"/>
      <c r="UW201" s="29"/>
      <c r="UX201" s="29"/>
      <c r="UY201" s="29"/>
      <c r="UZ201" s="29"/>
      <c r="VA201" s="29"/>
      <c r="VB201" s="29"/>
      <c r="VC201" s="29"/>
      <c r="VD201" s="29"/>
      <c r="VE201" s="29"/>
      <c r="VF201" s="29"/>
      <c r="VG201" s="29"/>
      <c r="VH201" s="29"/>
      <c r="VI201" s="29"/>
      <c r="VJ201" s="29"/>
      <c r="VK201" s="29"/>
      <c r="VL201" s="29"/>
      <c r="VM201" s="29"/>
      <c r="VN201" s="29"/>
      <c r="VO201" s="29"/>
      <c r="VP201" s="29"/>
      <c r="VQ201" s="29"/>
      <c r="VR201" s="29"/>
      <c r="VS201" s="29"/>
      <c r="VT201" s="29"/>
      <c r="VU201" s="29"/>
      <c r="VV201" s="29"/>
      <c r="VW201" s="29"/>
      <c r="VX201" s="29"/>
      <c r="VY201" s="29"/>
      <c r="VZ201" s="29"/>
      <c r="WA201" s="29"/>
      <c r="WB201" s="29"/>
      <c r="WC201" s="29"/>
      <c r="WD201" s="29"/>
      <c r="WE201" s="29"/>
      <c r="WF201" s="29"/>
      <c r="WG201" s="29"/>
      <c r="WH201" s="29"/>
      <c r="WI201" s="29"/>
      <c r="WJ201" s="29"/>
      <c r="WK201" s="29"/>
      <c r="WL201" s="29"/>
      <c r="WM201" s="29"/>
      <c r="WN201" s="29"/>
      <c r="WO201" s="29"/>
      <c r="WP201" s="29"/>
      <c r="WQ201" s="29"/>
      <c r="WR201" s="29"/>
      <c r="WS201" s="29"/>
      <c r="WT201" s="29"/>
      <c r="WU201" s="29"/>
      <c r="WV201" s="29"/>
      <c r="WW201" s="29"/>
      <c r="WX201" s="29"/>
      <c r="WY201" s="29"/>
      <c r="WZ201" s="29"/>
      <c r="XA201" s="29"/>
      <c r="XB201" s="29"/>
      <c r="XC201" s="29"/>
      <c r="XD201" s="29"/>
      <c r="XE201" s="29"/>
      <c r="XF201" s="29"/>
      <c r="XG201" s="29"/>
      <c r="XH201" s="29"/>
      <c r="XI201" s="29"/>
      <c r="XJ201" s="29"/>
      <c r="XK201" s="29"/>
      <c r="XL201" s="29"/>
      <c r="XM201" s="29"/>
      <c r="XN201" s="29"/>
      <c r="XO201" s="29"/>
      <c r="XP201" s="29"/>
      <c r="XQ201" s="29"/>
      <c r="XR201" s="29"/>
      <c r="XS201" s="29"/>
      <c r="XT201" s="29"/>
      <c r="XU201" s="29"/>
      <c r="XV201" s="29"/>
      <c r="XW201" s="29"/>
      <c r="XX201" s="29"/>
      <c r="XY201" s="29"/>
      <c r="XZ201" s="29"/>
      <c r="YA201" s="29"/>
      <c r="YB201" s="29"/>
      <c r="YC201" s="29"/>
      <c r="YD201" s="29"/>
      <c r="YE201" s="29"/>
      <c r="YF201" s="29"/>
      <c r="YG201" s="29"/>
      <c r="YH201" s="29"/>
      <c r="YI201" s="29"/>
    </row>
    <row r="202" spans="1:659" s="87" customFormat="1" ht="18.75">
      <c r="A202" s="1020"/>
      <c r="B202" s="1021" t="s">
        <v>325</v>
      </c>
      <c r="C202" s="266"/>
      <c r="D202" s="1022"/>
      <c r="E202" s="266"/>
      <c r="F202" s="266"/>
      <c r="G202" s="266"/>
      <c r="H202" s="266"/>
      <c r="I202" s="266"/>
      <c r="J202" s="266"/>
      <c r="K202" s="266"/>
      <c r="L202" s="266"/>
      <c r="M202" s="1021"/>
      <c r="N202" s="1021"/>
      <c r="O202" s="254"/>
      <c r="P202" s="266"/>
      <c r="Q202" s="266"/>
      <c r="R202" s="266"/>
      <c r="S202" s="266"/>
      <c r="T202" s="266"/>
      <c r="U202" s="266"/>
      <c r="V202" s="1021"/>
      <c r="W202" s="1021"/>
      <c r="X202" s="254"/>
      <c r="Y202" s="266"/>
      <c r="Z202" s="266"/>
      <c r="AA202" s="266"/>
      <c r="AB202" s="266"/>
      <c r="AC202" s="1021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  <c r="IW202" s="29"/>
      <c r="IX202" s="29"/>
      <c r="IY202" s="29"/>
      <c r="IZ202" s="29"/>
      <c r="JA202" s="29"/>
      <c r="JB202" s="29"/>
      <c r="JC202" s="29"/>
      <c r="JD202" s="29"/>
      <c r="JE202" s="29"/>
      <c r="JF202" s="29"/>
      <c r="JG202" s="29"/>
      <c r="JH202" s="29"/>
      <c r="JI202" s="29"/>
      <c r="JJ202" s="29"/>
      <c r="JK202" s="29"/>
      <c r="JL202" s="29"/>
      <c r="JM202" s="29"/>
      <c r="JN202" s="29"/>
      <c r="JO202" s="29"/>
      <c r="JP202" s="29"/>
      <c r="JQ202" s="29"/>
      <c r="JR202" s="29"/>
      <c r="JS202" s="29"/>
      <c r="JT202" s="29"/>
      <c r="JU202" s="29"/>
      <c r="JV202" s="29"/>
      <c r="JW202" s="29"/>
      <c r="JX202" s="29"/>
      <c r="JY202" s="29"/>
      <c r="JZ202" s="29"/>
      <c r="KA202" s="29"/>
      <c r="KB202" s="29"/>
      <c r="KC202" s="29"/>
      <c r="KD202" s="29"/>
      <c r="KE202" s="29"/>
      <c r="KF202" s="29"/>
      <c r="KG202" s="29"/>
      <c r="KH202" s="29"/>
      <c r="KI202" s="29"/>
      <c r="KJ202" s="29"/>
      <c r="KK202" s="29"/>
      <c r="KL202" s="29"/>
      <c r="KM202" s="29"/>
      <c r="KN202" s="29"/>
      <c r="KO202" s="29"/>
      <c r="KP202" s="29"/>
      <c r="KQ202" s="29"/>
      <c r="KR202" s="29"/>
      <c r="KS202" s="29"/>
      <c r="KT202" s="29"/>
      <c r="KU202" s="29"/>
      <c r="KV202" s="29"/>
      <c r="KW202" s="29"/>
      <c r="KX202" s="29"/>
      <c r="KY202" s="29"/>
      <c r="KZ202" s="29"/>
      <c r="LA202" s="29"/>
      <c r="LB202" s="29"/>
      <c r="LC202" s="29"/>
      <c r="LD202" s="29"/>
      <c r="LE202" s="29"/>
      <c r="LF202" s="29"/>
      <c r="LG202" s="29"/>
      <c r="LH202" s="29"/>
      <c r="LI202" s="29"/>
      <c r="LJ202" s="29"/>
      <c r="LK202" s="29"/>
      <c r="LL202" s="29"/>
      <c r="LM202" s="29"/>
      <c r="LN202" s="29"/>
      <c r="LO202" s="29"/>
      <c r="LP202" s="29"/>
      <c r="LQ202" s="29"/>
      <c r="LR202" s="29"/>
      <c r="LS202" s="29"/>
      <c r="LT202" s="29"/>
      <c r="LU202" s="29"/>
      <c r="LV202" s="29"/>
      <c r="LW202" s="29"/>
      <c r="LX202" s="29"/>
      <c r="LY202" s="29"/>
      <c r="LZ202" s="29"/>
      <c r="MA202" s="29"/>
      <c r="MB202" s="29"/>
      <c r="MC202" s="29"/>
      <c r="MD202" s="29"/>
      <c r="ME202" s="29"/>
      <c r="MF202" s="29"/>
      <c r="MG202" s="29"/>
      <c r="MH202" s="29"/>
      <c r="MI202" s="29"/>
      <c r="MJ202" s="29"/>
      <c r="MK202" s="29"/>
      <c r="ML202" s="29"/>
      <c r="MM202" s="29"/>
      <c r="MN202" s="29"/>
      <c r="MO202" s="29"/>
      <c r="MP202" s="29"/>
      <c r="MQ202" s="29"/>
      <c r="MR202" s="29"/>
      <c r="MS202" s="29"/>
      <c r="MT202" s="29"/>
      <c r="MU202" s="29"/>
      <c r="MV202" s="29"/>
      <c r="MW202" s="29"/>
      <c r="MX202" s="29"/>
      <c r="MY202" s="29"/>
      <c r="MZ202" s="29"/>
      <c r="NA202" s="29"/>
      <c r="NB202" s="29"/>
      <c r="NC202" s="29"/>
      <c r="ND202" s="29"/>
      <c r="NE202" s="29"/>
      <c r="NF202" s="29"/>
      <c r="NG202" s="29"/>
      <c r="NH202" s="29"/>
      <c r="NI202" s="29"/>
      <c r="NJ202" s="29"/>
      <c r="NK202" s="29"/>
      <c r="NL202" s="29"/>
      <c r="NM202" s="29"/>
      <c r="NN202" s="29"/>
      <c r="NO202" s="29"/>
      <c r="NP202" s="29"/>
      <c r="NQ202" s="29"/>
      <c r="NR202" s="29"/>
      <c r="NS202" s="29"/>
      <c r="NT202" s="29"/>
      <c r="NU202" s="29"/>
      <c r="NV202" s="29"/>
      <c r="NW202" s="29"/>
      <c r="NX202" s="29"/>
      <c r="NY202" s="29"/>
      <c r="NZ202" s="29"/>
      <c r="OA202" s="29"/>
      <c r="OB202" s="29"/>
      <c r="OC202" s="29"/>
      <c r="OD202" s="29"/>
      <c r="OE202" s="29"/>
      <c r="OF202" s="29"/>
      <c r="OG202" s="29"/>
      <c r="OH202" s="29"/>
      <c r="OI202" s="29"/>
      <c r="OJ202" s="29"/>
      <c r="OK202" s="29"/>
      <c r="OL202" s="29"/>
      <c r="OM202" s="29"/>
      <c r="ON202" s="29"/>
      <c r="OO202" s="29"/>
      <c r="OP202" s="29"/>
      <c r="OQ202" s="29"/>
      <c r="OR202" s="29"/>
      <c r="OS202" s="29"/>
      <c r="OT202" s="29"/>
      <c r="OU202" s="29"/>
      <c r="OV202" s="29"/>
      <c r="OW202" s="29"/>
      <c r="OX202" s="29"/>
      <c r="OY202" s="29"/>
      <c r="OZ202" s="29"/>
      <c r="PA202" s="29"/>
      <c r="PB202" s="29"/>
      <c r="PC202" s="29"/>
      <c r="PD202" s="29"/>
      <c r="PE202" s="29"/>
      <c r="PF202" s="29"/>
      <c r="PG202" s="29"/>
      <c r="PH202" s="29"/>
      <c r="PI202" s="29"/>
      <c r="PJ202" s="29"/>
      <c r="PK202" s="29"/>
      <c r="PL202" s="29"/>
      <c r="PM202" s="29"/>
      <c r="PN202" s="29"/>
      <c r="PO202" s="29"/>
      <c r="PP202" s="29"/>
      <c r="PQ202" s="29"/>
      <c r="PR202" s="29"/>
      <c r="PS202" s="29"/>
      <c r="PT202" s="29"/>
      <c r="PU202" s="29"/>
      <c r="PV202" s="29"/>
      <c r="PW202" s="29"/>
      <c r="PX202" s="29"/>
      <c r="PY202" s="29"/>
      <c r="PZ202" s="29"/>
      <c r="QA202" s="29"/>
      <c r="QB202" s="29"/>
      <c r="QC202" s="29"/>
      <c r="QD202" s="29"/>
      <c r="QE202" s="29"/>
      <c r="QF202" s="29"/>
      <c r="QG202" s="29"/>
      <c r="QH202" s="29"/>
      <c r="QI202" s="29"/>
      <c r="QJ202" s="29"/>
      <c r="QK202" s="29"/>
      <c r="QL202" s="29"/>
      <c r="QM202" s="29"/>
      <c r="QN202" s="29"/>
      <c r="QO202" s="29"/>
      <c r="QP202" s="29"/>
      <c r="QQ202" s="29"/>
      <c r="QR202" s="29"/>
      <c r="QS202" s="29"/>
      <c r="QT202" s="29"/>
      <c r="QU202" s="29"/>
      <c r="QV202" s="29"/>
      <c r="QW202" s="29"/>
      <c r="QX202" s="29"/>
      <c r="QY202" s="29"/>
      <c r="QZ202" s="29"/>
      <c r="RA202" s="29"/>
      <c r="RB202" s="29"/>
      <c r="RC202" s="29"/>
      <c r="RD202" s="29"/>
      <c r="RE202" s="29"/>
      <c r="RF202" s="29"/>
      <c r="RG202" s="29"/>
      <c r="RH202" s="29"/>
      <c r="RI202" s="29"/>
      <c r="RJ202" s="29"/>
      <c r="RK202" s="29"/>
      <c r="RL202" s="29"/>
      <c r="RM202" s="29"/>
      <c r="RN202" s="29"/>
      <c r="RO202" s="29"/>
      <c r="RP202" s="29"/>
      <c r="RQ202" s="29"/>
      <c r="RR202" s="29"/>
      <c r="RS202" s="29"/>
      <c r="RT202" s="29"/>
      <c r="RU202" s="29"/>
      <c r="RV202" s="29"/>
      <c r="RW202" s="29"/>
      <c r="RX202" s="29"/>
      <c r="RY202" s="29"/>
      <c r="RZ202" s="29"/>
      <c r="SA202" s="29"/>
      <c r="SB202" s="29"/>
      <c r="SC202" s="29"/>
      <c r="SD202" s="29"/>
      <c r="SE202" s="29"/>
      <c r="SF202" s="29"/>
      <c r="SG202" s="29"/>
      <c r="SH202" s="29"/>
      <c r="SI202" s="29"/>
      <c r="SJ202" s="29"/>
      <c r="SK202" s="29"/>
      <c r="SL202" s="29"/>
      <c r="SM202" s="29"/>
      <c r="SN202" s="29"/>
      <c r="SO202" s="29"/>
      <c r="SP202" s="29"/>
      <c r="SQ202" s="29"/>
      <c r="SR202" s="29"/>
      <c r="SS202" s="29"/>
      <c r="ST202" s="29"/>
      <c r="SU202" s="29"/>
      <c r="SV202" s="29"/>
      <c r="SW202" s="29"/>
      <c r="SX202" s="29"/>
      <c r="SY202" s="29"/>
      <c r="SZ202" s="29"/>
      <c r="TA202" s="29"/>
      <c r="TB202" s="29"/>
      <c r="TC202" s="29"/>
      <c r="TD202" s="29"/>
      <c r="TE202" s="29"/>
      <c r="TF202" s="29"/>
      <c r="TG202" s="29"/>
      <c r="TH202" s="29"/>
      <c r="TI202" s="29"/>
      <c r="TJ202" s="29"/>
      <c r="TK202" s="29"/>
      <c r="TL202" s="29"/>
      <c r="TM202" s="29"/>
      <c r="TN202" s="29"/>
      <c r="TO202" s="29"/>
      <c r="TP202" s="29"/>
      <c r="TQ202" s="29"/>
      <c r="TR202" s="29"/>
      <c r="TS202" s="29"/>
      <c r="TT202" s="29"/>
      <c r="TU202" s="29"/>
      <c r="TV202" s="29"/>
      <c r="TW202" s="29"/>
      <c r="TX202" s="29"/>
      <c r="TY202" s="29"/>
      <c r="TZ202" s="29"/>
      <c r="UA202" s="29"/>
      <c r="UB202" s="29"/>
      <c r="UC202" s="29"/>
      <c r="UD202" s="29"/>
      <c r="UE202" s="29"/>
      <c r="UF202" s="29"/>
      <c r="UG202" s="29"/>
      <c r="UH202" s="29"/>
      <c r="UI202" s="29"/>
      <c r="UJ202" s="29"/>
      <c r="UK202" s="29"/>
      <c r="UL202" s="29"/>
      <c r="UM202" s="29"/>
      <c r="UN202" s="29"/>
      <c r="UO202" s="29"/>
      <c r="UP202" s="29"/>
      <c r="UQ202" s="29"/>
      <c r="UR202" s="29"/>
      <c r="US202" s="29"/>
      <c r="UT202" s="29"/>
      <c r="UU202" s="29"/>
      <c r="UV202" s="29"/>
      <c r="UW202" s="29"/>
      <c r="UX202" s="29"/>
      <c r="UY202" s="29"/>
      <c r="UZ202" s="29"/>
      <c r="VA202" s="29"/>
      <c r="VB202" s="29"/>
      <c r="VC202" s="29"/>
      <c r="VD202" s="29"/>
      <c r="VE202" s="29"/>
      <c r="VF202" s="29"/>
      <c r="VG202" s="29"/>
      <c r="VH202" s="29"/>
      <c r="VI202" s="29"/>
      <c r="VJ202" s="29"/>
      <c r="VK202" s="29"/>
      <c r="VL202" s="29"/>
      <c r="VM202" s="29"/>
      <c r="VN202" s="29"/>
      <c r="VO202" s="29"/>
      <c r="VP202" s="29"/>
      <c r="VQ202" s="29"/>
      <c r="VR202" s="29"/>
      <c r="VS202" s="29"/>
      <c r="VT202" s="29"/>
      <c r="VU202" s="29"/>
      <c r="VV202" s="29"/>
      <c r="VW202" s="29"/>
      <c r="VX202" s="29"/>
      <c r="VY202" s="29"/>
      <c r="VZ202" s="29"/>
      <c r="WA202" s="29"/>
      <c r="WB202" s="29"/>
      <c r="WC202" s="29"/>
      <c r="WD202" s="29"/>
      <c r="WE202" s="29"/>
      <c r="WF202" s="29"/>
      <c r="WG202" s="29"/>
      <c r="WH202" s="29"/>
      <c r="WI202" s="29"/>
      <c r="WJ202" s="29"/>
      <c r="WK202" s="29"/>
      <c r="WL202" s="29"/>
      <c r="WM202" s="29"/>
      <c r="WN202" s="29"/>
      <c r="WO202" s="29"/>
      <c r="WP202" s="29"/>
      <c r="WQ202" s="29"/>
      <c r="WR202" s="29"/>
      <c r="WS202" s="29"/>
      <c r="WT202" s="29"/>
      <c r="WU202" s="29"/>
      <c r="WV202" s="29"/>
      <c r="WW202" s="29"/>
      <c r="WX202" s="29"/>
      <c r="WY202" s="29"/>
      <c r="WZ202" s="29"/>
      <c r="XA202" s="29"/>
      <c r="XB202" s="29"/>
      <c r="XC202" s="29"/>
      <c r="XD202" s="29"/>
      <c r="XE202" s="29"/>
      <c r="XF202" s="29"/>
      <c r="XG202" s="29"/>
      <c r="XH202" s="29"/>
      <c r="XI202" s="29"/>
      <c r="XJ202" s="29"/>
      <c r="XK202" s="29"/>
      <c r="XL202" s="29"/>
      <c r="XM202" s="29"/>
      <c r="XN202" s="29"/>
      <c r="XO202" s="29"/>
      <c r="XP202" s="29"/>
      <c r="XQ202" s="29"/>
      <c r="XR202" s="29"/>
      <c r="XS202" s="29"/>
      <c r="XT202" s="29"/>
      <c r="XU202" s="29"/>
      <c r="XV202" s="29"/>
      <c r="XW202" s="29"/>
      <c r="XX202" s="29"/>
      <c r="XY202" s="29"/>
      <c r="XZ202" s="29"/>
      <c r="YA202" s="29"/>
      <c r="YB202" s="29"/>
      <c r="YC202" s="29"/>
      <c r="YD202" s="29"/>
      <c r="YE202" s="29"/>
      <c r="YF202" s="29"/>
      <c r="YG202" s="29"/>
      <c r="YH202" s="29"/>
      <c r="YI202" s="29"/>
    </row>
    <row r="203" spans="1:659" ht="18.75">
      <c r="A203" s="939">
        <f>+A196+0.01</f>
        <v>7.02</v>
      </c>
      <c r="B203" s="946" t="s">
        <v>255</v>
      </c>
      <c r="C203" s="267">
        <v>29840</v>
      </c>
      <c r="D203" s="1012">
        <v>74.599999999999994</v>
      </c>
      <c r="E203" s="267">
        <v>29314</v>
      </c>
      <c r="F203" s="267">
        <v>74.599999999999994</v>
      </c>
      <c r="G203" s="1014">
        <f t="shared" ref="G203:H206" si="25">E203/C203</f>
        <v>0.98237265415549602</v>
      </c>
      <c r="H203" s="1014">
        <f t="shared" si="25"/>
        <v>1</v>
      </c>
      <c r="I203" s="1015">
        <f t="shared" ref="I203" si="26">C203-E203</f>
        <v>526</v>
      </c>
      <c r="J203" s="1016">
        <f t="shared" ref="J203" si="27">D203-F203</f>
        <v>0</v>
      </c>
      <c r="K203" s="267"/>
      <c r="L203" s="267"/>
      <c r="M203" s="946"/>
      <c r="N203" s="946"/>
      <c r="O203" s="235">
        <v>2.5000000000000001E-3</v>
      </c>
      <c r="P203" s="267">
        <v>29313</v>
      </c>
      <c r="Q203" s="1012">
        <f>P203*O203</f>
        <v>73.282499999999999</v>
      </c>
      <c r="R203" s="267">
        <f>+P203</f>
        <v>29313</v>
      </c>
      <c r="S203" s="1012">
        <f>+Q203</f>
        <v>73.282499999999999</v>
      </c>
      <c r="T203" s="267"/>
      <c r="U203" s="267"/>
      <c r="V203" s="946"/>
      <c r="W203" s="946"/>
      <c r="X203" s="235">
        <v>2.5000000000000001E-3</v>
      </c>
      <c r="Y203" s="267">
        <v>29313</v>
      </c>
      <c r="Z203" s="1012">
        <f>Y203*X203</f>
        <v>73.282499999999999</v>
      </c>
      <c r="AA203" s="267">
        <f>+Y203</f>
        <v>29313</v>
      </c>
      <c r="AB203" s="1012">
        <f>+Z203</f>
        <v>73.282499999999999</v>
      </c>
      <c r="AC203" s="946"/>
    </row>
    <row r="204" spans="1:659" ht="18.75">
      <c r="A204" s="939">
        <f t="shared" ref="A204:A205" si="28">+A203+0.01</f>
        <v>7.0299999999999994</v>
      </c>
      <c r="B204" s="946" t="s">
        <v>43</v>
      </c>
      <c r="C204" s="267"/>
      <c r="D204" s="1024"/>
      <c r="E204" s="267"/>
      <c r="F204" s="267"/>
      <c r="G204" s="1014" t="e">
        <f t="shared" si="25"/>
        <v>#DIV/0!</v>
      </c>
      <c r="H204" s="1014" t="e">
        <f t="shared" si="25"/>
        <v>#DIV/0!</v>
      </c>
      <c r="I204" s="267"/>
      <c r="J204" s="267"/>
      <c r="K204" s="267"/>
      <c r="L204" s="267"/>
      <c r="M204" s="946"/>
      <c r="N204" s="946"/>
      <c r="O204" s="235">
        <v>2.5000000000000001E-3</v>
      </c>
      <c r="P204" s="267">
        <v>1</v>
      </c>
      <c r="Q204" s="267">
        <f>P204*O204</f>
        <v>2.5000000000000001E-3</v>
      </c>
      <c r="R204" s="267">
        <f>+P204</f>
        <v>1</v>
      </c>
      <c r="S204" s="1025">
        <f>+Q204</f>
        <v>2.5000000000000001E-3</v>
      </c>
      <c r="T204" s="267"/>
      <c r="U204" s="267"/>
      <c r="V204" s="946"/>
      <c r="W204" s="946"/>
      <c r="X204" s="235">
        <v>2.5000000000000001E-3</v>
      </c>
      <c r="Y204" s="267">
        <v>1</v>
      </c>
      <c r="Z204" s="267">
        <f>Y204*X204</f>
        <v>2.5000000000000001E-3</v>
      </c>
      <c r="AA204" s="267">
        <f>+Y204</f>
        <v>1</v>
      </c>
      <c r="AB204" s="1025">
        <f>+Z204</f>
        <v>2.5000000000000001E-3</v>
      </c>
      <c r="AC204" s="946"/>
    </row>
    <row r="205" spans="1:659" ht="18.75">
      <c r="A205" s="939">
        <f t="shared" si="28"/>
        <v>7.0399999999999991</v>
      </c>
      <c r="B205" s="946" t="s">
        <v>256</v>
      </c>
      <c r="C205" s="267"/>
      <c r="D205" s="1025"/>
      <c r="E205" s="267"/>
      <c r="F205" s="267"/>
      <c r="G205" s="1014" t="e">
        <f t="shared" si="25"/>
        <v>#DIV/0!</v>
      </c>
      <c r="H205" s="1014" t="e">
        <f t="shared" si="25"/>
        <v>#DIV/0!</v>
      </c>
      <c r="I205" s="267"/>
      <c r="J205" s="267"/>
      <c r="K205" s="267"/>
      <c r="L205" s="267"/>
      <c r="M205" s="946"/>
      <c r="N205" s="946"/>
      <c r="O205" s="235"/>
      <c r="P205" s="267"/>
      <c r="Q205" s="267"/>
      <c r="R205" s="267"/>
      <c r="S205" s="267"/>
      <c r="T205" s="267"/>
      <c r="U205" s="267"/>
      <c r="V205" s="946"/>
      <c r="W205" s="946"/>
      <c r="X205" s="235"/>
      <c r="Y205" s="267"/>
      <c r="Z205" s="267"/>
      <c r="AA205" s="267"/>
      <c r="AB205" s="267"/>
      <c r="AC205" s="946"/>
    </row>
    <row r="206" spans="1:659" ht="18.75">
      <c r="A206" s="939"/>
      <c r="B206" s="233" t="s">
        <v>16</v>
      </c>
      <c r="C206" s="233">
        <f>SUM(C197:C205)</f>
        <v>62079</v>
      </c>
      <c r="D206" s="1011">
        <f>SUM(D197:D205)</f>
        <v>122.95949999999999</v>
      </c>
      <c r="E206" s="233">
        <f>SUM(E197:E205)</f>
        <v>61552</v>
      </c>
      <c r="F206" s="1011">
        <f>SUM(F197:F205)</f>
        <v>122.958</v>
      </c>
      <c r="G206" s="1014">
        <f t="shared" si="25"/>
        <v>0.99151081686238507</v>
      </c>
      <c r="H206" s="1014">
        <f t="shared" si="25"/>
        <v>0.99998780086125927</v>
      </c>
      <c r="I206" s="968">
        <f t="shared" ref="I206" si="29">C206-E206</f>
        <v>527</v>
      </c>
      <c r="J206" s="1018">
        <f t="shared" ref="J206" si="30">D206-F206</f>
        <v>1.4999999999929514E-3</v>
      </c>
      <c r="K206" s="233"/>
      <c r="L206" s="233"/>
      <c r="M206" s="233"/>
      <c r="N206" s="233"/>
      <c r="O206" s="234"/>
      <c r="P206" s="233">
        <f>SUM(P197:P205)</f>
        <v>61979</v>
      </c>
      <c r="Q206" s="1011">
        <f>SUM(Q197:Q205)</f>
        <v>122.2825</v>
      </c>
      <c r="R206" s="233">
        <f>SUM(R197:R205)</f>
        <v>61979</v>
      </c>
      <c r="S206" s="1011">
        <f>SUM(S197:S205)</f>
        <v>122.2825</v>
      </c>
      <c r="T206" s="233"/>
      <c r="U206" s="233"/>
      <c r="V206" s="233"/>
      <c r="W206" s="233"/>
      <c r="X206" s="234"/>
      <c r="Y206" s="233">
        <f>SUM(Y197:Y205)</f>
        <v>61979</v>
      </c>
      <c r="Z206" s="1011">
        <f>SUM(Z197:Z205)</f>
        <v>122.2825</v>
      </c>
      <c r="AA206" s="233">
        <f>SUM(AA197:AA205)</f>
        <v>61979</v>
      </c>
      <c r="AB206" s="1011">
        <f>SUM(AB197:AB205)</f>
        <v>122.2825</v>
      </c>
      <c r="AC206" s="233"/>
    </row>
    <row r="207" spans="1:659" ht="18.75">
      <c r="A207" s="944">
        <v>8</v>
      </c>
      <c r="B207" s="940" t="s">
        <v>44</v>
      </c>
      <c r="C207" s="233"/>
      <c r="D207" s="1011"/>
      <c r="E207" s="233"/>
      <c r="F207" s="233"/>
      <c r="G207" s="233"/>
      <c r="H207" s="233"/>
      <c r="I207" s="233"/>
      <c r="J207" s="233"/>
      <c r="K207" s="233"/>
      <c r="L207" s="233"/>
      <c r="M207" s="940"/>
      <c r="N207" s="940"/>
      <c r="O207" s="234"/>
      <c r="P207" s="233"/>
      <c r="Q207" s="233"/>
      <c r="R207" s="233"/>
      <c r="S207" s="233"/>
      <c r="T207" s="233"/>
      <c r="U207" s="233"/>
      <c r="V207" s="940"/>
      <c r="W207" s="940"/>
      <c r="X207" s="234"/>
      <c r="Y207" s="233"/>
      <c r="Z207" s="233"/>
      <c r="AA207" s="233"/>
      <c r="AB207" s="233"/>
      <c r="AC207" s="940"/>
    </row>
    <row r="208" spans="1:659" ht="19.5">
      <c r="A208" s="939"/>
      <c r="B208" s="940" t="s">
        <v>333</v>
      </c>
      <c r="C208" s="267"/>
      <c r="D208" s="1012"/>
      <c r="E208" s="267"/>
      <c r="F208" s="267"/>
      <c r="G208" s="267"/>
      <c r="H208" s="267"/>
      <c r="I208" s="267"/>
      <c r="J208" s="267"/>
      <c r="K208" s="267"/>
      <c r="L208" s="267"/>
      <c r="M208" s="946"/>
      <c r="N208" s="946"/>
      <c r="O208" s="1026"/>
      <c r="P208" s="267"/>
      <c r="Q208" s="267"/>
      <c r="R208" s="267"/>
      <c r="S208" s="267"/>
      <c r="T208" s="267"/>
      <c r="U208" s="267"/>
      <c r="V208" s="946"/>
      <c r="W208" s="946"/>
      <c r="X208" s="1026"/>
      <c r="Y208" s="267"/>
      <c r="Z208" s="267"/>
      <c r="AA208" s="267"/>
      <c r="AB208" s="267"/>
      <c r="AC208" s="946"/>
    </row>
    <row r="209" spans="1:29" ht="19.5">
      <c r="A209" s="939">
        <v>8.01</v>
      </c>
      <c r="B209" s="946" t="s">
        <v>45</v>
      </c>
      <c r="C209" s="267">
        <v>4634</v>
      </c>
      <c r="D209" s="1012">
        <v>18.536000000000001</v>
      </c>
      <c r="E209" s="267">
        <v>4270</v>
      </c>
      <c r="F209" s="1027">
        <v>17.079999999999998</v>
      </c>
      <c r="G209" s="1014">
        <f t="shared" ref="G209:G211" si="31">E209/C209</f>
        <v>0.9214501510574018</v>
      </c>
      <c r="H209" s="1014">
        <f t="shared" ref="H209:H211" si="32">F209/D209</f>
        <v>0.92145015105740169</v>
      </c>
      <c r="I209" s="1015">
        <f t="shared" ref="I209:I211" si="33">C209-E209</f>
        <v>364</v>
      </c>
      <c r="J209" s="1016">
        <f t="shared" ref="J209:J211" si="34">D209-F209</f>
        <v>1.4560000000000031</v>
      </c>
      <c r="K209" s="267"/>
      <c r="L209" s="267"/>
      <c r="M209" s="946"/>
      <c r="N209" s="946"/>
      <c r="O209" s="241">
        <v>4.0000000000000001E-3</v>
      </c>
      <c r="P209" s="267">
        <v>4270</v>
      </c>
      <c r="Q209" s="267">
        <f>P209*O209</f>
        <v>17.080000000000002</v>
      </c>
      <c r="R209" s="267">
        <f t="shared" ref="R209:R211" si="35">+P209</f>
        <v>4270</v>
      </c>
      <c r="S209" s="1012">
        <f t="shared" ref="S209:S211" si="36">+Q209</f>
        <v>17.080000000000002</v>
      </c>
      <c r="T209" s="267"/>
      <c r="U209" s="267"/>
      <c r="V209" s="946"/>
      <c r="W209" s="946"/>
      <c r="X209" s="241">
        <v>4.0000000000000001E-3</v>
      </c>
      <c r="Y209" s="267">
        <v>4270</v>
      </c>
      <c r="Z209" s="267">
        <f>Y209*X209</f>
        <v>17.080000000000002</v>
      </c>
      <c r="AA209" s="267">
        <f t="shared" ref="AA209:AA211" si="37">+Y209</f>
        <v>4270</v>
      </c>
      <c r="AB209" s="1012">
        <f t="shared" ref="AB209:AB211" si="38">+Z209</f>
        <v>17.080000000000002</v>
      </c>
      <c r="AC209" s="946"/>
    </row>
    <row r="210" spans="1:29" ht="19.5">
      <c r="A210" s="939">
        <f t="shared" ref="A210:A212" si="39">+A209+0.01</f>
        <v>8.02</v>
      </c>
      <c r="B210" s="946" t="s">
        <v>46</v>
      </c>
      <c r="C210" s="267">
        <v>231</v>
      </c>
      <c r="D210" s="1012">
        <v>0.92</v>
      </c>
      <c r="E210" s="267">
        <v>216</v>
      </c>
      <c r="F210" s="1027">
        <v>0.43</v>
      </c>
      <c r="G210" s="1014">
        <f t="shared" si="31"/>
        <v>0.93506493506493504</v>
      </c>
      <c r="H210" s="1014">
        <f t="shared" si="32"/>
        <v>0.46739130434782605</v>
      </c>
      <c r="I210" s="1015">
        <f t="shared" si="33"/>
        <v>15</v>
      </c>
      <c r="J210" s="1016">
        <f t="shared" si="34"/>
        <v>0.49000000000000005</v>
      </c>
      <c r="K210" s="267"/>
      <c r="L210" s="267"/>
      <c r="M210" s="946"/>
      <c r="N210" s="946"/>
      <c r="O210" s="241">
        <v>4.0000000000000001E-3</v>
      </c>
      <c r="P210" s="267">
        <v>181</v>
      </c>
      <c r="Q210" s="1012">
        <f t="shared" ref="Q210:Q211" si="40">P210*O210</f>
        <v>0.72399999999999998</v>
      </c>
      <c r="R210" s="267">
        <f t="shared" si="35"/>
        <v>181</v>
      </c>
      <c r="S210" s="1012">
        <f t="shared" si="36"/>
        <v>0.72399999999999998</v>
      </c>
      <c r="T210" s="267"/>
      <c r="U210" s="267"/>
      <c r="V210" s="946"/>
      <c r="W210" s="946"/>
      <c r="X210" s="241">
        <v>4.0000000000000001E-3</v>
      </c>
      <c r="Y210" s="267">
        <v>181</v>
      </c>
      <c r="Z210" s="1012">
        <f t="shared" ref="Z210:Z211" si="41">Y210*X210</f>
        <v>0.72399999999999998</v>
      </c>
      <c r="AA210" s="267">
        <f t="shared" si="37"/>
        <v>181</v>
      </c>
      <c r="AB210" s="1012">
        <f t="shared" si="38"/>
        <v>0.72399999999999998</v>
      </c>
      <c r="AC210" s="946"/>
    </row>
    <row r="211" spans="1:29" ht="19.5">
      <c r="A211" s="939">
        <f t="shared" si="39"/>
        <v>8.0299999999999994</v>
      </c>
      <c r="B211" s="946" t="s">
        <v>47</v>
      </c>
      <c r="C211" s="267">
        <v>1357</v>
      </c>
      <c r="D211" s="1012">
        <v>5.4279999999999999</v>
      </c>
      <c r="E211" s="267">
        <v>1321</v>
      </c>
      <c r="F211" s="1027">
        <v>5.2839999999999998</v>
      </c>
      <c r="G211" s="1014">
        <f t="shared" si="31"/>
        <v>0.97347089167280765</v>
      </c>
      <c r="H211" s="1014">
        <f t="shared" si="32"/>
        <v>0.97347089167280765</v>
      </c>
      <c r="I211" s="1015">
        <f t="shared" si="33"/>
        <v>36</v>
      </c>
      <c r="J211" s="1016">
        <f t="shared" si="34"/>
        <v>0.14400000000000013</v>
      </c>
      <c r="K211" s="267"/>
      <c r="L211" s="267"/>
      <c r="M211" s="946"/>
      <c r="N211" s="946"/>
      <c r="O211" s="241">
        <v>4.0000000000000001E-3</v>
      </c>
      <c r="P211" s="267">
        <v>1321</v>
      </c>
      <c r="Q211" s="1012">
        <f t="shared" si="40"/>
        <v>5.2839999999999998</v>
      </c>
      <c r="R211" s="267">
        <f t="shared" si="35"/>
        <v>1321</v>
      </c>
      <c r="S211" s="1012">
        <f t="shared" si="36"/>
        <v>5.2839999999999998</v>
      </c>
      <c r="T211" s="267"/>
      <c r="U211" s="267"/>
      <c r="V211" s="946"/>
      <c r="W211" s="946"/>
      <c r="X211" s="241">
        <v>4.0000000000000001E-3</v>
      </c>
      <c r="Y211" s="267">
        <v>1321</v>
      </c>
      <c r="Z211" s="1012">
        <f t="shared" si="41"/>
        <v>5.2839999999999998</v>
      </c>
      <c r="AA211" s="267">
        <f t="shared" si="37"/>
        <v>1321</v>
      </c>
      <c r="AB211" s="1012">
        <f t="shared" si="38"/>
        <v>5.2839999999999998</v>
      </c>
      <c r="AC211" s="946"/>
    </row>
    <row r="212" spans="1:29" ht="19.5">
      <c r="A212" s="939">
        <f t="shared" si="39"/>
        <v>8.0399999999999991</v>
      </c>
      <c r="B212" s="946" t="s">
        <v>48</v>
      </c>
      <c r="C212" s="267"/>
      <c r="D212" s="1012"/>
      <c r="E212" s="267"/>
      <c r="F212" s="267"/>
      <c r="G212" s="267"/>
      <c r="H212" s="267"/>
      <c r="I212" s="267"/>
      <c r="J212" s="267"/>
      <c r="K212" s="267"/>
      <c r="L212" s="267"/>
      <c r="M212" s="946"/>
      <c r="N212" s="946"/>
      <c r="O212" s="1026"/>
      <c r="P212" s="267"/>
      <c r="Q212" s="267"/>
      <c r="R212" s="267"/>
      <c r="S212" s="267"/>
      <c r="T212" s="267"/>
      <c r="U212" s="267"/>
      <c r="V212" s="946"/>
      <c r="W212" s="946"/>
      <c r="X212" s="1026"/>
      <c r="Y212" s="267"/>
      <c r="Z212" s="267"/>
      <c r="AA212" s="267"/>
      <c r="AB212" s="267"/>
      <c r="AC212" s="946"/>
    </row>
    <row r="213" spans="1:29" ht="19.5">
      <c r="A213" s="939"/>
      <c r="B213" s="940" t="s">
        <v>334</v>
      </c>
      <c r="C213" s="267"/>
      <c r="D213" s="1012"/>
      <c r="E213" s="267"/>
      <c r="F213" s="267"/>
      <c r="G213" s="267"/>
      <c r="H213" s="267"/>
      <c r="I213" s="267"/>
      <c r="J213" s="267"/>
      <c r="K213" s="267"/>
      <c r="L213" s="267"/>
      <c r="M213" s="946"/>
      <c r="N213" s="946"/>
      <c r="O213" s="1026"/>
      <c r="P213" s="267"/>
      <c r="Q213" s="267"/>
      <c r="R213" s="267"/>
      <c r="S213" s="267"/>
      <c r="T213" s="267"/>
      <c r="U213" s="267"/>
      <c r="V213" s="946"/>
      <c r="W213" s="946"/>
      <c r="X213" s="1026"/>
      <c r="Y213" s="267"/>
      <c r="Z213" s="267"/>
      <c r="AA213" s="267"/>
      <c r="AB213" s="267"/>
      <c r="AC213" s="946"/>
    </row>
    <row r="214" spans="1:29" ht="19.5">
      <c r="A214" s="939">
        <v>8.01</v>
      </c>
      <c r="B214" s="946" t="s">
        <v>45</v>
      </c>
      <c r="C214" s="267">
        <v>2266</v>
      </c>
      <c r="D214" s="1012">
        <v>4.53</v>
      </c>
      <c r="E214" s="1028">
        <v>2081</v>
      </c>
      <c r="F214" s="1027">
        <v>4.16</v>
      </c>
      <c r="G214" s="1014">
        <f t="shared" ref="G214:G216" si="42">E214/C214</f>
        <v>0.9183583406884378</v>
      </c>
      <c r="H214" s="1014">
        <f t="shared" ref="H214:H216" si="43">F214/D214</f>
        <v>0.91832229580573954</v>
      </c>
      <c r="I214" s="1015">
        <f t="shared" ref="I214:I216" si="44">C214-E214</f>
        <v>185</v>
      </c>
      <c r="J214" s="1016">
        <f t="shared" ref="J214:J216" si="45">D214-F214</f>
        <v>0.37000000000000011</v>
      </c>
      <c r="K214" s="267"/>
      <c r="L214" s="267"/>
      <c r="M214" s="946"/>
      <c r="N214" s="946"/>
      <c r="O214" s="241">
        <v>2E-3</v>
      </c>
      <c r="P214" s="267">
        <v>2081</v>
      </c>
      <c r="Q214" s="1012">
        <f>P214*O214</f>
        <v>4.1619999999999999</v>
      </c>
      <c r="R214" s="267">
        <f t="shared" ref="R214:R216" si="46">+P214</f>
        <v>2081</v>
      </c>
      <c r="S214" s="1012">
        <f t="shared" ref="S214:S216" si="47">+Q214</f>
        <v>4.1619999999999999</v>
      </c>
      <c r="T214" s="267"/>
      <c r="U214" s="267"/>
      <c r="V214" s="946"/>
      <c r="W214" s="946"/>
      <c r="X214" s="241">
        <v>2E-3</v>
      </c>
      <c r="Y214" s="267">
        <v>2081</v>
      </c>
      <c r="Z214" s="1012">
        <f>Y214*X214</f>
        <v>4.1619999999999999</v>
      </c>
      <c r="AA214" s="267">
        <f t="shared" ref="AA214:AA216" si="48">+Y214</f>
        <v>2081</v>
      </c>
      <c r="AB214" s="1012">
        <f t="shared" ref="AB214:AB216" si="49">+Z214</f>
        <v>4.1619999999999999</v>
      </c>
      <c r="AC214" s="946"/>
    </row>
    <row r="215" spans="1:29" ht="19.5">
      <c r="A215" s="939">
        <f t="shared" ref="A215:A217" si="50">+A214+0.01</f>
        <v>8.02</v>
      </c>
      <c r="B215" s="946" t="s">
        <v>46</v>
      </c>
      <c r="C215" s="267">
        <v>73</v>
      </c>
      <c r="D215" s="1012">
        <v>0.15</v>
      </c>
      <c r="E215" s="1028">
        <v>73</v>
      </c>
      <c r="F215" s="1027">
        <v>0.14499999999999999</v>
      </c>
      <c r="G215" s="1014">
        <f t="shared" si="42"/>
        <v>1</v>
      </c>
      <c r="H215" s="1014">
        <f t="shared" si="43"/>
        <v>0.96666666666666667</v>
      </c>
      <c r="I215" s="1015">
        <f t="shared" si="44"/>
        <v>0</v>
      </c>
      <c r="J215" s="1016">
        <f t="shared" si="45"/>
        <v>5.0000000000000044E-3</v>
      </c>
      <c r="K215" s="267"/>
      <c r="L215" s="267"/>
      <c r="M215" s="946"/>
      <c r="N215" s="946"/>
      <c r="O215" s="241">
        <v>2E-3</v>
      </c>
      <c r="P215" s="267">
        <v>108</v>
      </c>
      <c r="Q215" s="1012">
        <f t="shared" ref="Q215:Q216" si="51">P215*O215</f>
        <v>0.216</v>
      </c>
      <c r="R215" s="267">
        <f t="shared" si="46"/>
        <v>108</v>
      </c>
      <c r="S215" s="1012">
        <f t="shared" si="47"/>
        <v>0.216</v>
      </c>
      <c r="T215" s="267"/>
      <c r="U215" s="267"/>
      <c r="V215" s="946"/>
      <c r="W215" s="946"/>
      <c r="X215" s="241">
        <v>2E-3</v>
      </c>
      <c r="Y215" s="267">
        <v>108</v>
      </c>
      <c r="Z215" s="1012">
        <f t="shared" ref="Z215:Z216" si="52">Y215*X215</f>
        <v>0.216</v>
      </c>
      <c r="AA215" s="267">
        <f t="shared" si="48"/>
        <v>108</v>
      </c>
      <c r="AB215" s="1012">
        <f t="shared" si="49"/>
        <v>0.216</v>
      </c>
      <c r="AC215" s="946"/>
    </row>
    <row r="216" spans="1:29" ht="19.5">
      <c r="A216" s="939">
        <f t="shared" si="50"/>
        <v>8.0299999999999994</v>
      </c>
      <c r="B216" s="946" t="s">
        <v>47</v>
      </c>
      <c r="C216" s="267">
        <v>648</v>
      </c>
      <c r="D216" s="1012">
        <v>1.3</v>
      </c>
      <c r="E216" s="1029">
        <v>616</v>
      </c>
      <c r="F216" s="1030">
        <v>1.232</v>
      </c>
      <c r="G216" s="1014">
        <f t="shared" si="42"/>
        <v>0.95061728395061729</v>
      </c>
      <c r="H216" s="1014">
        <f t="shared" si="43"/>
        <v>0.94769230769230761</v>
      </c>
      <c r="I216" s="1015">
        <f t="shared" si="44"/>
        <v>32</v>
      </c>
      <c r="J216" s="1016">
        <f t="shared" si="45"/>
        <v>6.800000000000006E-2</v>
      </c>
      <c r="K216" s="267"/>
      <c r="L216" s="267"/>
      <c r="M216" s="946"/>
      <c r="N216" s="946"/>
      <c r="O216" s="241">
        <v>2E-3</v>
      </c>
      <c r="P216" s="267">
        <v>616</v>
      </c>
      <c r="Q216" s="1012">
        <f t="shared" si="51"/>
        <v>1.232</v>
      </c>
      <c r="R216" s="267">
        <f t="shared" si="46"/>
        <v>616</v>
      </c>
      <c r="S216" s="1012">
        <f t="shared" si="47"/>
        <v>1.232</v>
      </c>
      <c r="T216" s="267"/>
      <c r="U216" s="267"/>
      <c r="V216" s="946"/>
      <c r="W216" s="946"/>
      <c r="X216" s="241">
        <v>2E-3</v>
      </c>
      <c r="Y216" s="267">
        <v>616</v>
      </c>
      <c r="Z216" s="1012">
        <f t="shared" si="52"/>
        <v>1.232</v>
      </c>
      <c r="AA216" s="267">
        <f t="shared" si="48"/>
        <v>616</v>
      </c>
      <c r="AB216" s="1012">
        <f t="shared" si="49"/>
        <v>1.232</v>
      </c>
      <c r="AC216" s="946"/>
    </row>
    <row r="217" spans="1:29" ht="19.5">
      <c r="A217" s="939">
        <f t="shared" si="50"/>
        <v>8.0399999999999991</v>
      </c>
      <c r="B217" s="946" t="s">
        <v>48</v>
      </c>
      <c r="C217" s="267"/>
      <c r="D217" s="1012"/>
      <c r="E217" s="267"/>
      <c r="F217" s="267"/>
      <c r="G217" s="267"/>
      <c r="H217" s="267"/>
      <c r="I217" s="267"/>
      <c r="J217" s="267"/>
      <c r="K217" s="267"/>
      <c r="L217" s="267"/>
      <c r="M217" s="946"/>
      <c r="N217" s="946"/>
      <c r="O217" s="1026"/>
      <c r="P217" s="267"/>
      <c r="Q217" s="267"/>
      <c r="R217" s="267"/>
      <c r="S217" s="267"/>
      <c r="T217" s="267"/>
      <c r="U217" s="267"/>
      <c r="V217" s="946"/>
      <c r="W217" s="946"/>
      <c r="X217" s="1026"/>
      <c r="Y217" s="267"/>
      <c r="Z217" s="267"/>
      <c r="AA217" s="267"/>
      <c r="AB217" s="267"/>
      <c r="AC217" s="946"/>
    </row>
    <row r="218" spans="1:29" ht="18.75">
      <c r="A218" s="939"/>
      <c r="B218" s="233" t="s">
        <v>36</v>
      </c>
      <c r="C218" s="233">
        <f>SUM(C209:C217)</f>
        <v>9209</v>
      </c>
      <c r="D218" s="1011">
        <f>SUM(D209:D217)</f>
        <v>30.864000000000004</v>
      </c>
      <c r="E218" s="233">
        <f>SUM(E209:E217)</f>
        <v>8577</v>
      </c>
      <c r="F218" s="1011">
        <f>SUM(F209:F217)</f>
        <v>28.330999999999996</v>
      </c>
      <c r="G218" s="1017">
        <f>E218/C218</f>
        <v>0.93137148441741779</v>
      </c>
      <c r="H218" s="1017">
        <f>F218/D218</f>
        <v>0.91793027475375821</v>
      </c>
      <c r="I218" s="233">
        <f>C218-E218</f>
        <v>632</v>
      </c>
      <c r="J218" s="1011">
        <f>D218-F218</f>
        <v>2.5330000000000084</v>
      </c>
      <c r="K218" s="233"/>
      <c r="L218" s="233"/>
      <c r="M218" s="233"/>
      <c r="N218" s="233"/>
      <c r="O218" s="234"/>
      <c r="P218" s="233">
        <f>SUM(P209:P217)</f>
        <v>8577</v>
      </c>
      <c r="Q218" s="1011">
        <f>SUM(Q209:Q217)</f>
        <v>28.698</v>
      </c>
      <c r="R218" s="233">
        <f>SUM(R209:R217)</f>
        <v>8577</v>
      </c>
      <c r="S218" s="1011">
        <f>SUM(S209:S217)</f>
        <v>28.698</v>
      </c>
      <c r="T218" s="233"/>
      <c r="U218" s="233"/>
      <c r="V218" s="233"/>
      <c r="W218" s="233"/>
      <c r="X218" s="234"/>
      <c r="Y218" s="233">
        <f>SUM(Y209:Y217)</f>
        <v>8577</v>
      </c>
      <c r="Z218" s="1011">
        <f>SUM(Z209:Z217)</f>
        <v>28.698</v>
      </c>
      <c r="AA218" s="233">
        <f>SUM(AA209:AA217)</f>
        <v>8577</v>
      </c>
      <c r="AB218" s="1011">
        <f>SUM(AB209:AB217)</f>
        <v>28.698</v>
      </c>
      <c r="AC218" s="233"/>
    </row>
    <row r="219" spans="1:29" ht="37.5">
      <c r="A219" s="944">
        <v>9</v>
      </c>
      <c r="B219" s="940" t="s">
        <v>49</v>
      </c>
      <c r="C219" s="233"/>
      <c r="D219" s="1011"/>
      <c r="E219" s="233"/>
      <c r="F219" s="233"/>
      <c r="G219" s="233"/>
      <c r="H219" s="233"/>
      <c r="I219" s="233"/>
      <c r="J219" s="233"/>
      <c r="K219" s="233"/>
      <c r="L219" s="233"/>
      <c r="M219" s="940"/>
      <c r="N219" s="940"/>
      <c r="O219" s="234"/>
      <c r="P219" s="233"/>
      <c r="Q219" s="233"/>
      <c r="R219" s="233"/>
      <c r="S219" s="233"/>
      <c r="T219" s="233"/>
      <c r="U219" s="233"/>
      <c r="V219" s="940"/>
      <c r="W219" s="940"/>
      <c r="X219" s="234"/>
      <c r="Y219" s="233"/>
      <c r="Z219" s="233"/>
      <c r="AA219" s="233"/>
      <c r="AB219" s="233"/>
      <c r="AC219" s="940"/>
    </row>
    <row r="220" spans="1:29" ht="19.5">
      <c r="A220" s="939">
        <v>9.01</v>
      </c>
      <c r="B220" s="946" t="s">
        <v>50</v>
      </c>
      <c r="C220" s="267"/>
      <c r="D220" s="1012"/>
      <c r="E220" s="267"/>
      <c r="F220" s="267"/>
      <c r="G220" s="267"/>
      <c r="H220" s="267"/>
      <c r="I220" s="267"/>
      <c r="J220" s="267"/>
      <c r="K220" s="267"/>
      <c r="L220" s="267"/>
      <c r="M220" s="946"/>
      <c r="N220" s="946"/>
      <c r="O220" s="240">
        <v>0.2</v>
      </c>
      <c r="P220" s="267"/>
      <c r="Q220" s="267"/>
      <c r="R220" s="267"/>
      <c r="S220" s="267"/>
      <c r="T220" s="267"/>
      <c r="U220" s="267"/>
      <c r="V220" s="946"/>
      <c r="W220" s="946"/>
      <c r="X220" s="240">
        <v>0.2</v>
      </c>
      <c r="Y220" s="267"/>
      <c r="Z220" s="267"/>
      <c r="AA220" s="267"/>
      <c r="AB220" s="267"/>
      <c r="AC220" s="946"/>
    </row>
    <row r="221" spans="1:29" ht="19.5">
      <c r="A221" s="939">
        <v>9.02</v>
      </c>
      <c r="B221" s="946" t="s">
        <v>51</v>
      </c>
      <c r="C221" s="267"/>
      <c r="D221" s="1012"/>
      <c r="E221" s="267"/>
      <c r="F221" s="267"/>
      <c r="G221" s="267"/>
      <c r="H221" s="267"/>
      <c r="I221" s="267"/>
      <c r="J221" s="267"/>
      <c r="K221" s="267"/>
      <c r="L221" s="267"/>
      <c r="M221" s="946"/>
      <c r="N221" s="946"/>
      <c r="O221" s="240">
        <v>0.5</v>
      </c>
      <c r="P221" s="267"/>
      <c r="Q221" s="267"/>
      <c r="R221" s="267"/>
      <c r="S221" s="267"/>
      <c r="T221" s="267"/>
      <c r="U221" s="267"/>
      <c r="V221" s="946"/>
      <c r="W221" s="946"/>
      <c r="X221" s="240">
        <v>0.5</v>
      </c>
      <c r="Y221" s="267"/>
      <c r="Z221" s="267"/>
      <c r="AA221" s="267"/>
      <c r="AB221" s="267"/>
      <c r="AC221" s="946"/>
    </row>
    <row r="222" spans="1:29" ht="18.75">
      <c r="A222" s="939"/>
      <c r="B222" s="940" t="s">
        <v>36</v>
      </c>
      <c r="C222" s="233"/>
      <c r="D222" s="1011"/>
      <c r="E222" s="233"/>
      <c r="F222" s="233"/>
      <c r="G222" s="233"/>
      <c r="H222" s="233"/>
      <c r="I222" s="233"/>
      <c r="J222" s="233"/>
      <c r="K222" s="233"/>
      <c r="L222" s="233"/>
      <c r="M222" s="940"/>
      <c r="N222" s="940"/>
      <c r="O222" s="234"/>
      <c r="P222" s="233"/>
      <c r="Q222" s="233"/>
      <c r="R222" s="233"/>
      <c r="S222" s="233"/>
      <c r="T222" s="233"/>
      <c r="U222" s="233"/>
      <c r="V222" s="940"/>
      <c r="W222" s="940"/>
      <c r="X222" s="234"/>
      <c r="Y222" s="233"/>
      <c r="Z222" s="233"/>
      <c r="AA222" s="233"/>
      <c r="AB222" s="233"/>
      <c r="AC222" s="940"/>
    </row>
    <row r="223" spans="1:29" ht="18.75">
      <c r="A223" s="942" t="s">
        <v>52</v>
      </c>
      <c r="B223" s="940" t="s">
        <v>53</v>
      </c>
      <c r="C223" s="233"/>
      <c r="D223" s="1011"/>
      <c r="E223" s="233"/>
      <c r="F223" s="233"/>
      <c r="G223" s="233"/>
      <c r="H223" s="233"/>
      <c r="I223" s="233"/>
      <c r="J223" s="233"/>
      <c r="K223" s="233"/>
      <c r="L223" s="233"/>
      <c r="M223" s="940"/>
      <c r="N223" s="940"/>
      <c r="O223" s="234"/>
      <c r="P223" s="233"/>
      <c r="Q223" s="233"/>
      <c r="R223" s="233"/>
      <c r="S223" s="233"/>
      <c r="T223" s="233"/>
      <c r="U223" s="233"/>
      <c r="V223" s="940"/>
      <c r="W223" s="940"/>
      <c r="X223" s="234"/>
      <c r="Y223" s="233"/>
      <c r="Z223" s="233"/>
      <c r="AA223" s="233"/>
      <c r="AB223" s="233"/>
      <c r="AC223" s="940"/>
    </row>
    <row r="224" spans="1:29" s="29" customFormat="1" ht="18.75">
      <c r="A224" s="944">
        <v>10</v>
      </c>
      <c r="B224" s="940" t="s">
        <v>268</v>
      </c>
      <c r="C224" s="233"/>
      <c r="D224" s="1011"/>
      <c r="E224" s="233"/>
      <c r="F224" s="233"/>
      <c r="G224" s="233"/>
      <c r="H224" s="233"/>
      <c r="I224" s="233"/>
      <c r="J224" s="233"/>
      <c r="K224" s="233"/>
      <c r="L224" s="233"/>
      <c r="M224" s="940"/>
      <c r="N224" s="940"/>
      <c r="O224" s="234"/>
      <c r="P224" s="233"/>
      <c r="Q224" s="233"/>
      <c r="R224" s="233"/>
      <c r="S224" s="233"/>
      <c r="T224" s="233"/>
      <c r="U224" s="233"/>
      <c r="V224" s="940"/>
      <c r="W224" s="940"/>
      <c r="X224" s="234"/>
      <c r="Y224" s="233"/>
      <c r="Z224" s="233"/>
      <c r="AA224" s="233"/>
      <c r="AB224" s="233"/>
      <c r="AC224" s="940"/>
    </row>
    <row r="225" spans="1:659" s="29" customFormat="1" ht="19.5">
      <c r="A225" s="1031"/>
      <c r="B225" s="1032" t="s">
        <v>269</v>
      </c>
      <c r="C225" s="1033"/>
      <c r="D225" s="1034"/>
      <c r="E225" s="1033"/>
      <c r="F225" s="1033"/>
      <c r="G225" s="1033"/>
      <c r="H225" s="1033"/>
      <c r="I225" s="1033"/>
      <c r="J225" s="1033"/>
      <c r="K225" s="1033"/>
      <c r="L225" s="1033"/>
      <c r="M225" s="1032"/>
      <c r="N225" s="1032"/>
      <c r="O225" s="255"/>
      <c r="P225" s="1033"/>
      <c r="Q225" s="1033"/>
      <c r="R225" s="1033"/>
      <c r="S225" s="1033"/>
      <c r="T225" s="1033"/>
      <c r="U225" s="1033"/>
      <c r="V225" s="1032"/>
      <c r="W225" s="1032"/>
      <c r="X225" s="255"/>
      <c r="Y225" s="1033"/>
      <c r="Z225" s="1033"/>
      <c r="AA225" s="1033"/>
      <c r="AB225" s="1033"/>
      <c r="AC225" s="1032"/>
    </row>
    <row r="226" spans="1:659" s="87" customFormat="1" ht="19.5">
      <c r="A226" s="1020">
        <v>10.01</v>
      </c>
      <c r="B226" s="1035" t="s">
        <v>294</v>
      </c>
      <c r="C226" s="1036"/>
      <c r="D226" s="1037"/>
      <c r="E226" s="1036"/>
      <c r="F226" s="1036"/>
      <c r="G226" s="1036"/>
      <c r="H226" s="1036"/>
      <c r="I226" s="1036"/>
      <c r="J226" s="1036"/>
      <c r="K226" s="1036"/>
      <c r="L226" s="1036"/>
      <c r="M226" s="1035"/>
      <c r="N226" s="1035"/>
      <c r="O226" s="257"/>
      <c r="P226" s="1036"/>
      <c r="Q226" s="1036"/>
      <c r="R226" s="1036"/>
      <c r="S226" s="1036"/>
      <c r="T226" s="1036"/>
      <c r="U226" s="1036"/>
      <c r="V226" s="1035"/>
      <c r="W226" s="1035"/>
      <c r="X226" s="257"/>
      <c r="Y226" s="1036"/>
      <c r="Z226" s="1036"/>
      <c r="AA226" s="1036"/>
      <c r="AB226" s="1036"/>
      <c r="AC226" s="1035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  <c r="IV226" s="29"/>
      <c r="IW226" s="29"/>
      <c r="IX226" s="29"/>
      <c r="IY226" s="29"/>
      <c r="IZ226" s="29"/>
      <c r="JA226" s="29"/>
      <c r="JB226" s="29"/>
      <c r="JC226" s="29"/>
      <c r="JD226" s="29"/>
      <c r="JE226" s="29"/>
      <c r="JF226" s="29"/>
      <c r="JG226" s="29"/>
      <c r="JH226" s="29"/>
      <c r="JI226" s="29"/>
      <c r="JJ226" s="29"/>
      <c r="JK226" s="29"/>
      <c r="JL226" s="29"/>
      <c r="JM226" s="29"/>
      <c r="JN226" s="29"/>
      <c r="JO226" s="29"/>
      <c r="JP226" s="29"/>
      <c r="JQ226" s="29"/>
      <c r="JR226" s="29"/>
      <c r="JS226" s="29"/>
      <c r="JT226" s="29"/>
      <c r="JU226" s="29"/>
      <c r="JV226" s="29"/>
      <c r="JW226" s="29"/>
      <c r="JX226" s="29"/>
      <c r="JY226" s="29"/>
      <c r="JZ226" s="29"/>
      <c r="KA226" s="29"/>
      <c r="KB226" s="29"/>
      <c r="KC226" s="29"/>
      <c r="KD226" s="29"/>
      <c r="KE226" s="29"/>
      <c r="KF226" s="29"/>
      <c r="KG226" s="29"/>
      <c r="KH226" s="29"/>
      <c r="KI226" s="29"/>
      <c r="KJ226" s="29"/>
      <c r="KK226" s="29"/>
      <c r="KL226" s="29"/>
      <c r="KM226" s="29"/>
      <c r="KN226" s="29"/>
      <c r="KO226" s="29"/>
      <c r="KP226" s="29"/>
      <c r="KQ226" s="29"/>
      <c r="KR226" s="29"/>
      <c r="KS226" s="29"/>
      <c r="KT226" s="29"/>
      <c r="KU226" s="29"/>
      <c r="KV226" s="29"/>
      <c r="KW226" s="29"/>
      <c r="KX226" s="29"/>
      <c r="KY226" s="29"/>
      <c r="KZ226" s="29"/>
      <c r="LA226" s="29"/>
      <c r="LB226" s="29"/>
      <c r="LC226" s="29"/>
      <c r="LD226" s="29"/>
      <c r="LE226" s="29"/>
      <c r="LF226" s="29"/>
      <c r="LG226" s="29"/>
      <c r="LH226" s="29"/>
      <c r="LI226" s="29"/>
      <c r="LJ226" s="29"/>
      <c r="LK226" s="29"/>
      <c r="LL226" s="29"/>
      <c r="LM226" s="29"/>
      <c r="LN226" s="29"/>
      <c r="LO226" s="29"/>
      <c r="LP226" s="29"/>
      <c r="LQ226" s="29"/>
      <c r="LR226" s="29"/>
      <c r="LS226" s="29"/>
      <c r="LT226" s="29"/>
      <c r="LU226" s="29"/>
      <c r="LV226" s="29"/>
      <c r="LW226" s="29"/>
      <c r="LX226" s="29"/>
      <c r="LY226" s="29"/>
      <c r="LZ226" s="29"/>
      <c r="MA226" s="29"/>
      <c r="MB226" s="29"/>
      <c r="MC226" s="29"/>
      <c r="MD226" s="29"/>
      <c r="ME226" s="29"/>
      <c r="MF226" s="29"/>
      <c r="MG226" s="29"/>
      <c r="MH226" s="29"/>
      <c r="MI226" s="29"/>
      <c r="MJ226" s="29"/>
      <c r="MK226" s="29"/>
      <c r="ML226" s="29"/>
      <c r="MM226" s="29"/>
      <c r="MN226" s="29"/>
      <c r="MO226" s="29"/>
      <c r="MP226" s="29"/>
      <c r="MQ226" s="29"/>
      <c r="MR226" s="29"/>
      <c r="MS226" s="29"/>
      <c r="MT226" s="29"/>
      <c r="MU226" s="29"/>
      <c r="MV226" s="29"/>
      <c r="MW226" s="29"/>
      <c r="MX226" s="29"/>
      <c r="MY226" s="29"/>
      <c r="MZ226" s="29"/>
      <c r="NA226" s="29"/>
      <c r="NB226" s="29"/>
      <c r="NC226" s="29"/>
      <c r="ND226" s="29"/>
      <c r="NE226" s="29"/>
      <c r="NF226" s="29"/>
      <c r="NG226" s="29"/>
      <c r="NH226" s="29"/>
      <c r="NI226" s="29"/>
      <c r="NJ226" s="29"/>
      <c r="NK226" s="29"/>
      <c r="NL226" s="29"/>
      <c r="NM226" s="29"/>
      <c r="NN226" s="29"/>
      <c r="NO226" s="29"/>
      <c r="NP226" s="29"/>
      <c r="NQ226" s="29"/>
      <c r="NR226" s="29"/>
      <c r="NS226" s="29"/>
      <c r="NT226" s="29"/>
      <c r="NU226" s="29"/>
      <c r="NV226" s="29"/>
      <c r="NW226" s="29"/>
      <c r="NX226" s="29"/>
      <c r="NY226" s="29"/>
      <c r="NZ226" s="29"/>
      <c r="OA226" s="29"/>
      <c r="OB226" s="29"/>
      <c r="OC226" s="29"/>
      <c r="OD226" s="29"/>
      <c r="OE226" s="29"/>
      <c r="OF226" s="29"/>
      <c r="OG226" s="29"/>
      <c r="OH226" s="29"/>
      <c r="OI226" s="29"/>
      <c r="OJ226" s="29"/>
      <c r="OK226" s="29"/>
      <c r="OL226" s="29"/>
      <c r="OM226" s="29"/>
      <c r="ON226" s="29"/>
      <c r="OO226" s="29"/>
      <c r="OP226" s="29"/>
      <c r="OQ226" s="29"/>
      <c r="OR226" s="29"/>
      <c r="OS226" s="29"/>
      <c r="OT226" s="29"/>
      <c r="OU226" s="29"/>
      <c r="OV226" s="29"/>
      <c r="OW226" s="29"/>
      <c r="OX226" s="29"/>
      <c r="OY226" s="29"/>
      <c r="OZ226" s="29"/>
      <c r="PA226" s="29"/>
      <c r="PB226" s="29"/>
      <c r="PC226" s="29"/>
      <c r="PD226" s="29"/>
      <c r="PE226" s="29"/>
      <c r="PF226" s="29"/>
      <c r="PG226" s="29"/>
      <c r="PH226" s="29"/>
      <c r="PI226" s="29"/>
      <c r="PJ226" s="29"/>
      <c r="PK226" s="29"/>
      <c r="PL226" s="29"/>
      <c r="PM226" s="29"/>
      <c r="PN226" s="29"/>
      <c r="PO226" s="29"/>
      <c r="PP226" s="29"/>
      <c r="PQ226" s="29"/>
      <c r="PR226" s="29"/>
      <c r="PS226" s="29"/>
      <c r="PT226" s="29"/>
      <c r="PU226" s="29"/>
      <c r="PV226" s="29"/>
      <c r="PW226" s="29"/>
      <c r="PX226" s="29"/>
      <c r="PY226" s="29"/>
      <c r="PZ226" s="29"/>
      <c r="QA226" s="29"/>
      <c r="QB226" s="29"/>
      <c r="QC226" s="29"/>
      <c r="QD226" s="29"/>
      <c r="QE226" s="29"/>
      <c r="QF226" s="29"/>
      <c r="QG226" s="29"/>
      <c r="QH226" s="29"/>
      <c r="QI226" s="29"/>
      <c r="QJ226" s="29"/>
      <c r="QK226" s="29"/>
      <c r="QL226" s="29"/>
      <c r="QM226" s="29"/>
      <c r="QN226" s="29"/>
      <c r="QO226" s="29"/>
      <c r="QP226" s="29"/>
      <c r="QQ226" s="29"/>
      <c r="QR226" s="29"/>
      <c r="QS226" s="29"/>
      <c r="QT226" s="29"/>
      <c r="QU226" s="29"/>
      <c r="QV226" s="29"/>
      <c r="QW226" s="29"/>
      <c r="QX226" s="29"/>
      <c r="QY226" s="29"/>
      <c r="QZ226" s="29"/>
      <c r="RA226" s="29"/>
      <c r="RB226" s="29"/>
      <c r="RC226" s="29"/>
      <c r="RD226" s="29"/>
      <c r="RE226" s="29"/>
      <c r="RF226" s="29"/>
      <c r="RG226" s="29"/>
      <c r="RH226" s="29"/>
      <c r="RI226" s="29"/>
      <c r="RJ226" s="29"/>
      <c r="RK226" s="29"/>
      <c r="RL226" s="29"/>
      <c r="RM226" s="29"/>
      <c r="RN226" s="29"/>
      <c r="RO226" s="29"/>
      <c r="RP226" s="29"/>
      <c r="RQ226" s="29"/>
      <c r="RR226" s="29"/>
      <c r="RS226" s="29"/>
      <c r="RT226" s="29"/>
      <c r="RU226" s="29"/>
      <c r="RV226" s="29"/>
      <c r="RW226" s="29"/>
      <c r="RX226" s="29"/>
      <c r="RY226" s="29"/>
      <c r="RZ226" s="29"/>
      <c r="SA226" s="29"/>
      <c r="SB226" s="29"/>
      <c r="SC226" s="29"/>
      <c r="SD226" s="29"/>
      <c r="SE226" s="29"/>
      <c r="SF226" s="29"/>
      <c r="SG226" s="29"/>
      <c r="SH226" s="29"/>
      <c r="SI226" s="29"/>
      <c r="SJ226" s="29"/>
      <c r="SK226" s="29"/>
      <c r="SL226" s="29"/>
      <c r="SM226" s="29"/>
      <c r="SN226" s="29"/>
      <c r="SO226" s="29"/>
      <c r="SP226" s="29"/>
      <c r="SQ226" s="29"/>
      <c r="SR226" s="29"/>
      <c r="SS226" s="29"/>
      <c r="ST226" s="29"/>
      <c r="SU226" s="29"/>
      <c r="SV226" s="29"/>
      <c r="SW226" s="29"/>
      <c r="SX226" s="29"/>
      <c r="SY226" s="29"/>
      <c r="SZ226" s="29"/>
      <c r="TA226" s="29"/>
      <c r="TB226" s="29"/>
      <c r="TC226" s="29"/>
      <c r="TD226" s="29"/>
      <c r="TE226" s="29"/>
      <c r="TF226" s="29"/>
      <c r="TG226" s="29"/>
      <c r="TH226" s="29"/>
      <c r="TI226" s="29"/>
      <c r="TJ226" s="29"/>
      <c r="TK226" s="29"/>
      <c r="TL226" s="29"/>
      <c r="TM226" s="29"/>
      <c r="TN226" s="29"/>
      <c r="TO226" s="29"/>
      <c r="TP226" s="29"/>
      <c r="TQ226" s="29"/>
      <c r="TR226" s="29"/>
      <c r="TS226" s="29"/>
      <c r="TT226" s="29"/>
      <c r="TU226" s="29"/>
      <c r="TV226" s="29"/>
      <c r="TW226" s="29"/>
      <c r="TX226" s="29"/>
      <c r="TY226" s="29"/>
      <c r="TZ226" s="29"/>
      <c r="UA226" s="29"/>
      <c r="UB226" s="29"/>
      <c r="UC226" s="29"/>
      <c r="UD226" s="29"/>
      <c r="UE226" s="29"/>
      <c r="UF226" s="29"/>
      <c r="UG226" s="29"/>
      <c r="UH226" s="29"/>
      <c r="UI226" s="29"/>
      <c r="UJ226" s="29"/>
      <c r="UK226" s="29"/>
      <c r="UL226" s="29"/>
      <c r="UM226" s="29"/>
      <c r="UN226" s="29"/>
      <c r="UO226" s="29"/>
      <c r="UP226" s="29"/>
      <c r="UQ226" s="29"/>
      <c r="UR226" s="29"/>
      <c r="US226" s="29"/>
      <c r="UT226" s="29"/>
      <c r="UU226" s="29"/>
      <c r="UV226" s="29"/>
      <c r="UW226" s="29"/>
      <c r="UX226" s="29"/>
      <c r="UY226" s="29"/>
      <c r="UZ226" s="29"/>
      <c r="VA226" s="29"/>
      <c r="VB226" s="29"/>
      <c r="VC226" s="29"/>
      <c r="VD226" s="29"/>
      <c r="VE226" s="29"/>
      <c r="VF226" s="29"/>
      <c r="VG226" s="29"/>
      <c r="VH226" s="29"/>
      <c r="VI226" s="29"/>
      <c r="VJ226" s="29"/>
      <c r="VK226" s="29"/>
      <c r="VL226" s="29"/>
      <c r="VM226" s="29"/>
      <c r="VN226" s="29"/>
      <c r="VO226" s="29"/>
      <c r="VP226" s="29"/>
      <c r="VQ226" s="29"/>
      <c r="VR226" s="29"/>
      <c r="VS226" s="29"/>
      <c r="VT226" s="29"/>
      <c r="VU226" s="29"/>
      <c r="VV226" s="29"/>
      <c r="VW226" s="29"/>
      <c r="VX226" s="29"/>
      <c r="VY226" s="29"/>
      <c r="VZ226" s="29"/>
      <c r="WA226" s="29"/>
      <c r="WB226" s="29"/>
      <c r="WC226" s="29"/>
      <c r="WD226" s="29"/>
      <c r="WE226" s="29"/>
      <c r="WF226" s="29"/>
      <c r="WG226" s="29"/>
      <c r="WH226" s="29"/>
      <c r="WI226" s="29"/>
      <c r="WJ226" s="29"/>
      <c r="WK226" s="29"/>
      <c r="WL226" s="29"/>
      <c r="WM226" s="29"/>
      <c r="WN226" s="29"/>
      <c r="WO226" s="29"/>
      <c r="WP226" s="29"/>
      <c r="WQ226" s="29"/>
      <c r="WR226" s="29"/>
      <c r="WS226" s="29"/>
      <c r="WT226" s="29"/>
      <c r="WU226" s="29"/>
      <c r="WV226" s="29"/>
      <c r="WW226" s="29"/>
      <c r="WX226" s="29"/>
      <c r="WY226" s="29"/>
      <c r="WZ226" s="29"/>
      <c r="XA226" s="29"/>
      <c r="XB226" s="29"/>
      <c r="XC226" s="29"/>
      <c r="XD226" s="29"/>
      <c r="XE226" s="29"/>
      <c r="XF226" s="29"/>
      <c r="XG226" s="29"/>
      <c r="XH226" s="29"/>
      <c r="XI226" s="29"/>
      <c r="XJ226" s="29"/>
      <c r="XK226" s="29"/>
      <c r="XL226" s="29"/>
      <c r="XM226" s="29"/>
      <c r="XN226" s="29"/>
      <c r="XO226" s="29"/>
      <c r="XP226" s="29"/>
      <c r="XQ226" s="29"/>
      <c r="XR226" s="29"/>
      <c r="XS226" s="29"/>
      <c r="XT226" s="29"/>
      <c r="XU226" s="29"/>
      <c r="XV226" s="29"/>
      <c r="XW226" s="29"/>
      <c r="XX226" s="29"/>
      <c r="XY226" s="29"/>
      <c r="XZ226" s="29"/>
      <c r="YA226" s="29"/>
      <c r="YB226" s="29"/>
      <c r="YC226" s="29"/>
      <c r="YD226" s="29"/>
      <c r="YE226" s="29"/>
      <c r="YF226" s="29"/>
      <c r="YG226" s="29"/>
      <c r="YH226" s="29"/>
      <c r="YI226" s="29"/>
    </row>
    <row r="227" spans="1:659" s="87" customFormat="1" ht="19.5">
      <c r="A227" s="1020">
        <v>10.02</v>
      </c>
      <c r="B227" s="1035" t="s">
        <v>295</v>
      </c>
      <c r="C227" s="1036"/>
      <c r="D227" s="1037"/>
      <c r="E227" s="1036"/>
      <c r="F227" s="1036"/>
      <c r="G227" s="1036"/>
      <c r="H227" s="1036"/>
      <c r="I227" s="1036"/>
      <c r="J227" s="1036"/>
      <c r="K227" s="1036"/>
      <c r="L227" s="1036"/>
      <c r="M227" s="1035"/>
      <c r="N227" s="1035"/>
      <c r="O227" s="257"/>
      <c r="P227" s="1036"/>
      <c r="Q227" s="1036"/>
      <c r="R227" s="1036"/>
      <c r="S227" s="1036"/>
      <c r="T227" s="1036"/>
      <c r="U227" s="1036"/>
      <c r="V227" s="1035"/>
      <c r="W227" s="1035"/>
      <c r="X227" s="257"/>
      <c r="Y227" s="1036"/>
      <c r="Z227" s="1036"/>
      <c r="AA227" s="1036"/>
      <c r="AB227" s="1036"/>
      <c r="AC227" s="1035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  <c r="IU227" s="29"/>
      <c r="IV227" s="29"/>
      <c r="IW227" s="29"/>
      <c r="IX227" s="29"/>
      <c r="IY227" s="29"/>
      <c r="IZ227" s="29"/>
      <c r="JA227" s="29"/>
      <c r="JB227" s="29"/>
      <c r="JC227" s="29"/>
      <c r="JD227" s="29"/>
      <c r="JE227" s="29"/>
      <c r="JF227" s="29"/>
      <c r="JG227" s="29"/>
      <c r="JH227" s="29"/>
      <c r="JI227" s="29"/>
      <c r="JJ227" s="29"/>
      <c r="JK227" s="29"/>
      <c r="JL227" s="29"/>
      <c r="JM227" s="29"/>
      <c r="JN227" s="29"/>
      <c r="JO227" s="29"/>
      <c r="JP227" s="29"/>
      <c r="JQ227" s="29"/>
      <c r="JR227" s="29"/>
      <c r="JS227" s="29"/>
      <c r="JT227" s="29"/>
      <c r="JU227" s="29"/>
      <c r="JV227" s="29"/>
      <c r="JW227" s="29"/>
      <c r="JX227" s="29"/>
      <c r="JY227" s="29"/>
      <c r="JZ227" s="29"/>
      <c r="KA227" s="29"/>
      <c r="KB227" s="29"/>
      <c r="KC227" s="29"/>
      <c r="KD227" s="29"/>
      <c r="KE227" s="29"/>
      <c r="KF227" s="29"/>
      <c r="KG227" s="29"/>
      <c r="KH227" s="29"/>
      <c r="KI227" s="29"/>
      <c r="KJ227" s="29"/>
      <c r="KK227" s="29"/>
      <c r="KL227" s="29"/>
      <c r="KM227" s="29"/>
      <c r="KN227" s="29"/>
      <c r="KO227" s="29"/>
      <c r="KP227" s="29"/>
      <c r="KQ227" s="29"/>
      <c r="KR227" s="29"/>
      <c r="KS227" s="29"/>
      <c r="KT227" s="29"/>
      <c r="KU227" s="29"/>
      <c r="KV227" s="29"/>
      <c r="KW227" s="29"/>
      <c r="KX227" s="29"/>
      <c r="KY227" s="29"/>
      <c r="KZ227" s="29"/>
      <c r="LA227" s="29"/>
      <c r="LB227" s="29"/>
      <c r="LC227" s="29"/>
      <c r="LD227" s="29"/>
      <c r="LE227" s="29"/>
      <c r="LF227" s="29"/>
      <c r="LG227" s="29"/>
      <c r="LH227" s="29"/>
      <c r="LI227" s="29"/>
      <c r="LJ227" s="29"/>
      <c r="LK227" s="29"/>
      <c r="LL227" s="29"/>
      <c r="LM227" s="29"/>
      <c r="LN227" s="29"/>
      <c r="LO227" s="29"/>
      <c r="LP227" s="29"/>
      <c r="LQ227" s="29"/>
      <c r="LR227" s="29"/>
      <c r="LS227" s="29"/>
      <c r="LT227" s="29"/>
      <c r="LU227" s="29"/>
      <c r="LV227" s="29"/>
      <c r="LW227" s="29"/>
      <c r="LX227" s="29"/>
      <c r="LY227" s="29"/>
      <c r="LZ227" s="29"/>
      <c r="MA227" s="29"/>
      <c r="MB227" s="29"/>
      <c r="MC227" s="29"/>
      <c r="MD227" s="29"/>
      <c r="ME227" s="29"/>
      <c r="MF227" s="29"/>
      <c r="MG227" s="29"/>
      <c r="MH227" s="29"/>
      <c r="MI227" s="29"/>
      <c r="MJ227" s="29"/>
      <c r="MK227" s="29"/>
      <c r="ML227" s="29"/>
      <c r="MM227" s="29"/>
      <c r="MN227" s="29"/>
      <c r="MO227" s="29"/>
      <c r="MP227" s="29"/>
      <c r="MQ227" s="29"/>
      <c r="MR227" s="29"/>
      <c r="MS227" s="29"/>
      <c r="MT227" s="29"/>
      <c r="MU227" s="29"/>
      <c r="MV227" s="29"/>
      <c r="MW227" s="29"/>
      <c r="MX227" s="29"/>
      <c r="MY227" s="29"/>
      <c r="MZ227" s="29"/>
      <c r="NA227" s="29"/>
      <c r="NB227" s="29"/>
      <c r="NC227" s="29"/>
      <c r="ND227" s="29"/>
      <c r="NE227" s="29"/>
      <c r="NF227" s="29"/>
      <c r="NG227" s="29"/>
      <c r="NH227" s="29"/>
      <c r="NI227" s="29"/>
      <c r="NJ227" s="29"/>
      <c r="NK227" s="29"/>
      <c r="NL227" s="29"/>
      <c r="NM227" s="29"/>
      <c r="NN227" s="29"/>
      <c r="NO227" s="29"/>
      <c r="NP227" s="29"/>
      <c r="NQ227" s="29"/>
      <c r="NR227" s="29"/>
      <c r="NS227" s="29"/>
      <c r="NT227" s="29"/>
      <c r="NU227" s="29"/>
      <c r="NV227" s="29"/>
      <c r="NW227" s="29"/>
      <c r="NX227" s="29"/>
      <c r="NY227" s="29"/>
      <c r="NZ227" s="29"/>
      <c r="OA227" s="29"/>
      <c r="OB227" s="29"/>
      <c r="OC227" s="29"/>
      <c r="OD227" s="29"/>
      <c r="OE227" s="29"/>
      <c r="OF227" s="29"/>
      <c r="OG227" s="29"/>
      <c r="OH227" s="29"/>
      <c r="OI227" s="29"/>
      <c r="OJ227" s="29"/>
      <c r="OK227" s="29"/>
      <c r="OL227" s="29"/>
      <c r="OM227" s="29"/>
      <c r="ON227" s="29"/>
      <c r="OO227" s="29"/>
      <c r="OP227" s="29"/>
      <c r="OQ227" s="29"/>
      <c r="OR227" s="29"/>
      <c r="OS227" s="29"/>
      <c r="OT227" s="29"/>
      <c r="OU227" s="29"/>
      <c r="OV227" s="29"/>
      <c r="OW227" s="29"/>
      <c r="OX227" s="29"/>
      <c r="OY227" s="29"/>
      <c r="OZ227" s="29"/>
      <c r="PA227" s="29"/>
      <c r="PB227" s="29"/>
      <c r="PC227" s="29"/>
      <c r="PD227" s="29"/>
      <c r="PE227" s="29"/>
      <c r="PF227" s="29"/>
      <c r="PG227" s="29"/>
      <c r="PH227" s="29"/>
      <c r="PI227" s="29"/>
      <c r="PJ227" s="29"/>
      <c r="PK227" s="29"/>
      <c r="PL227" s="29"/>
      <c r="PM227" s="29"/>
      <c r="PN227" s="29"/>
      <c r="PO227" s="29"/>
      <c r="PP227" s="29"/>
      <c r="PQ227" s="29"/>
      <c r="PR227" s="29"/>
      <c r="PS227" s="29"/>
      <c r="PT227" s="29"/>
      <c r="PU227" s="29"/>
      <c r="PV227" s="29"/>
      <c r="PW227" s="29"/>
      <c r="PX227" s="29"/>
      <c r="PY227" s="29"/>
      <c r="PZ227" s="29"/>
      <c r="QA227" s="29"/>
      <c r="QB227" s="29"/>
      <c r="QC227" s="29"/>
      <c r="QD227" s="29"/>
      <c r="QE227" s="29"/>
      <c r="QF227" s="29"/>
      <c r="QG227" s="29"/>
      <c r="QH227" s="29"/>
      <c r="QI227" s="29"/>
      <c r="QJ227" s="29"/>
      <c r="QK227" s="29"/>
      <c r="QL227" s="29"/>
      <c r="QM227" s="29"/>
      <c r="QN227" s="29"/>
      <c r="QO227" s="29"/>
      <c r="QP227" s="29"/>
      <c r="QQ227" s="29"/>
      <c r="QR227" s="29"/>
      <c r="QS227" s="29"/>
      <c r="QT227" s="29"/>
      <c r="QU227" s="29"/>
      <c r="QV227" s="29"/>
      <c r="QW227" s="29"/>
      <c r="QX227" s="29"/>
      <c r="QY227" s="29"/>
      <c r="QZ227" s="29"/>
      <c r="RA227" s="29"/>
      <c r="RB227" s="29"/>
      <c r="RC227" s="29"/>
      <c r="RD227" s="29"/>
      <c r="RE227" s="29"/>
      <c r="RF227" s="29"/>
      <c r="RG227" s="29"/>
      <c r="RH227" s="29"/>
      <c r="RI227" s="29"/>
      <c r="RJ227" s="29"/>
      <c r="RK227" s="29"/>
      <c r="RL227" s="29"/>
      <c r="RM227" s="29"/>
      <c r="RN227" s="29"/>
      <c r="RO227" s="29"/>
      <c r="RP227" s="29"/>
      <c r="RQ227" s="29"/>
      <c r="RR227" s="29"/>
      <c r="RS227" s="29"/>
      <c r="RT227" s="29"/>
      <c r="RU227" s="29"/>
      <c r="RV227" s="29"/>
      <c r="RW227" s="29"/>
      <c r="RX227" s="29"/>
      <c r="RY227" s="29"/>
      <c r="RZ227" s="29"/>
      <c r="SA227" s="29"/>
      <c r="SB227" s="29"/>
      <c r="SC227" s="29"/>
      <c r="SD227" s="29"/>
      <c r="SE227" s="29"/>
      <c r="SF227" s="29"/>
      <c r="SG227" s="29"/>
      <c r="SH227" s="29"/>
      <c r="SI227" s="29"/>
      <c r="SJ227" s="29"/>
      <c r="SK227" s="29"/>
      <c r="SL227" s="29"/>
      <c r="SM227" s="29"/>
      <c r="SN227" s="29"/>
      <c r="SO227" s="29"/>
      <c r="SP227" s="29"/>
      <c r="SQ227" s="29"/>
      <c r="SR227" s="29"/>
      <c r="SS227" s="29"/>
      <c r="ST227" s="29"/>
      <c r="SU227" s="29"/>
      <c r="SV227" s="29"/>
      <c r="SW227" s="29"/>
      <c r="SX227" s="29"/>
      <c r="SY227" s="29"/>
      <c r="SZ227" s="29"/>
      <c r="TA227" s="29"/>
      <c r="TB227" s="29"/>
      <c r="TC227" s="29"/>
      <c r="TD227" s="29"/>
      <c r="TE227" s="29"/>
      <c r="TF227" s="29"/>
      <c r="TG227" s="29"/>
      <c r="TH227" s="29"/>
      <c r="TI227" s="29"/>
      <c r="TJ227" s="29"/>
      <c r="TK227" s="29"/>
      <c r="TL227" s="29"/>
      <c r="TM227" s="29"/>
      <c r="TN227" s="29"/>
      <c r="TO227" s="29"/>
      <c r="TP227" s="29"/>
      <c r="TQ227" s="29"/>
      <c r="TR227" s="29"/>
      <c r="TS227" s="29"/>
      <c r="TT227" s="29"/>
      <c r="TU227" s="29"/>
      <c r="TV227" s="29"/>
      <c r="TW227" s="29"/>
      <c r="TX227" s="29"/>
      <c r="TY227" s="29"/>
      <c r="TZ227" s="29"/>
      <c r="UA227" s="29"/>
      <c r="UB227" s="29"/>
      <c r="UC227" s="29"/>
      <c r="UD227" s="29"/>
      <c r="UE227" s="29"/>
      <c r="UF227" s="29"/>
      <c r="UG227" s="29"/>
      <c r="UH227" s="29"/>
      <c r="UI227" s="29"/>
      <c r="UJ227" s="29"/>
      <c r="UK227" s="29"/>
      <c r="UL227" s="29"/>
      <c r="UM227" s="29"/>
      <c r="UN227" s="29"/>
      <c r="UO227" s="29"/>
      <c r="UP227" s="29"/>
      <c r="UQ227" s="29"/>
      <c r="UR227" s="29"/>
      <c r="US227" s="29"/>
      <c r="UT227" s="29"/>
      <c r="UU227" s="29"/>
      <c r="UV227" s="29"/>
      <c r="UW227" s="29"/>
      <c r="UX227" s="29"/>
      <c r="UY227" s="29"/>
      <c r="UZ227" s="29"/>
      <c r="VA227" s="29"/>
      <c r="VB227" s="29"/>
      <c r="VC227" s="29"/>
      <c r="VD227" s="29"/>
      <c r="VE227" s="29"/>
      <c r="VF227" s="29"/>
      <c r="VG227" s="29"/>
      <c r="VH227" s="29"/>
      <c r="VI227" s="29"/>
      <c r="VJ227" s="29"/>
      <c r="VK227" s="29"/>
      <c r="VL227" s="29"/>
      <c r="VM227" s="29"/>
      <c r="VN227" s="29"/>
      <c r="VO227" s="29"/>
      <c r="VP227" s="29"/>
      <c r="VQ227" s="29"/>
      <c r="VR227" s="29"/>
      <c r="VS227" s="29"/>
      <c r="VT227" s="29"/>
      <c r="VU227" s="29"/>
      <c r="VV227" s="29"/>
      <c r="VW227" s="29"/>
      <c r="VX227" s="29"/>
      <c r="VY227" s="29"/>
      <c r="VZ227" s="29"/>
      <c r="WA227" s="29"/>
      <c r="WB227" s="29"/>
      <c r="WC227" s="29"/>
      <c r="WD227" s="29"/>
      <c r="WE227" s="29"/>
      <c r="WF227" s="29"/>
      <c r="WG227" s="29"/>
      <c r="WH227" s="29"/>
      <c r="WI227" s="29"/>
      <c r="WJ227" s="29"/>
      <c r="WK227" s="29"/>
      <c r="WL227" s="29"/>
      <c r="WM227" s="29"/>
      <c r="WN227" s="29"/>
      <c r="WO227" s="29"/>
      <c r="WP227" s="29"/>
      <c r="WQ227" s="29"/>
      <c r="WR227" s="29"/>
      <c r="WS227" s="29"/>
      <c r="WT227" s="29"/>
      <c r="WU227" s="29"/>
      <c r="WV227" s="29"/>
      <c r="WW227" s="29"/>
      <c r="WX227" s="29"/>
      <c r="WY227" s="29"/>
      <c r="WZ227" s="29"/>
      <c r="XA227" s="29"/>
      <c r="XB227" s="29"/>
      <c r="XC227" s="29"/>
      <c r="XD227" s="29"/>
      <c r="XE227" s="29"/>
      <c r="XF227" s="29"/>
      <c r="XG227" s="29"/>
      <c r="XH227" s="29"/>
      <c r="XI227" s="29"/>
      <c r="XJ227" s="29"/>
      <c r="XK227" s="29"/>
      <c r="XL227" s="29"/>
      <c r="XM227" s="29"/>
      <c r="XN227" s="29"/>
      <c r="XO227" s="29"/>
      <c r="XP227" s="29"/>
      <c r="XQ227" s="29"/>
      <c r="XR227" s="29"/>
      <c r="XS227" s="29"/>
      <c r="XT227" s="29"/>
      <c r="XU227" s="29"/>
      <c r="XV227" s="29"/>
      <c r="XW227" s="29"/>
      <c r="XX227" s="29"/>
      <c r="XY227" s="29"/>
      <c r="XZ227" s="29"/>
      <c r="YA227" s="29"/>
      <c r="YB227" s="29"/>
      <c r="YC227" s="29"/>
      <c r="YD227" s="29"/>
      <c r="YE227" s="29"/>
      <c r="YF227" s="29"/>
      <c r="YG227" s="29"/>
      <c r="YH227" s="29"/>
      <c r="YI227" s="29"/>
    </row>
    <row r="228" spans="1:659" s="29" customFormat="1" ht="58.5">
      <c r="A228" s="939">
        <f>+A227+0.01</f>
        <v>10.029999999999999</v>
      </c>
      <c r="B228" s="1038" t="s">
        <v>239</v>
      </c>
      <c r="C228" s="1039"/>
      <c r="D228" s="1040"/>
      <c r="E228" s="1039"/>
      <c r="F228" s="1039"/>
      <c r="G228" s="1039"/>
      <c r="H228" s="1039"/>
      <c r="I228" s="1039"/>
      <c r="J228" s="1039"/>
      <c r="K228" s="1039"/>
      <c r="L228" s="1039"/>
      <c r="M228" s="1038"/>
      <c r="N228" s="1038"/>
      <c r="O228" s="256"/>
      <c r="P228" s="1039"/>
      <c r="Q228" s="1039"/>
      <c r="R228" s="1039"/>
      <c r="S228" s="1039"/>
      <c r="T228" s="1039"/>
      <c r="U228" s="1039"/>
      <c r="V228" s="1038"/>
      <c r="W228" s="1038"/>
      <c r="X228" s="256"/>
      <c r="Y228" s="1039"/>
      <c r="Z228" s="1039"/>
      <c r="AA228" s="1039"/>
      <c r="AB228" s="1039"/>
      <c r="AC228" s="1038"/>
    </row>
    <row r="229" spans="1:659" s="29" customFormat="1" ht="19.5">
      <c r="A229" s="939"/>
      <c r="B229" s="1032" t="s">
        <v>240</v>
      </c>
      <c r="C229" s="1033"/>
      <c r="D229" s="1034"/>
      <c r="E229" s="1033"/>
      <c r="F229" s="1033"/>
      <c r="G229" s="1033"/>
      <c r="H229" s="1033"/>
      <c r="I229" s="1033"/>
      <c r="J229" s="1033"/>
      <c r="K229" s="1033"/>
      <c r="L229" s="1033"/>
      <c r="M229" s="1032"/>
      <c r="N229" s="1032"/>
      <c r="O229" s="255"/>
      <c r="P229" s="1033"/>
      <c r="Q229" s="1033"/>
      <c r="R229" s="1033"/>
      <c r="S229" s="1033"/>
      <c r="T229" s="1033"/>
      <c r="U229" s="1033"/>
      <c r="V229" s="1032"/>
      <c r="W229" s="1032"/>
      <c r="X229" s="255"/>
      <c r="Y229" s="1033"/>
      <c r="Z229" s="1033"/>
      <c r="AA229" s="1033"/>
      <c r="AB229" s="1033"/>
      <c r="AC229" s="1032"/>
    </row>
    <row r="230" spans="1:659" s="87" customFormat="1" ht="39">
      <c r="A230" s="1020">
        <v>10.039999999999999</v>
      </c>
      <c r="B230" s="1035" t="s">
        <v>310</v>
      </c>
      <c r="C230" s="1036"/>
      <c r="D230" s="1037"/>
      <c r="E230" s="1036"/>
      <c r="F230" s="1036"/>
      <c r="G230" s="1036"/>
      <c r="H230" s="1036"/>
      <c r="I230" s="1036"/>
      <c r="J230" s="1036"/>
      <c r="K230" s="1036"/>
      <c r="L230" s="1036"/>
      <c r="M230" s="1035"/>
      <c r="N230" s="1035"/>
      <c r="O230" s="257"/>
      <c r="P230" s="1036"/>
      <c r="Q230" s="1036"/>
      <c r="R230" s="1036"/>
      <c r="S230" s="1036"/>
      <c r="T230" s="1036"/>
      <c r="U230" s="1036"/>
      <c r="V230" s="1035"/>
      <c r="W230" s="1035"/>
      <c r="X230" s="257"/>
      <c r="Y230" s="1036"/>
      <c r="Z230" s="1036"/>
      <c r="AA230" s="1036"/>
      <c r="AB230" s="1036"/>
      <c r="AC230" s="1035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  <c r="IV230" s="29"/>
      <c r="IW230" s="29"/>
      <c r="IX230" s="29"/>
      <c r="IY230" s="29"/>
      <c r="IZ230" s="29"/>
      <c r="JA230" s="29"/>
      <c r="JB230" s="29"/>
      <c r="JC230" s="29"/>
      <c r="JD230" s="29"/>
      <c r="JE230" s="29"/>
      <c r="JF230" s="29"/>
      <c r="JG230" s="29"/>
      <c r="JH230" s="29"/>
      <c r="JI230" s="29"/>
      <c r="JJ230" s="29"/>
      <c r="JK230" s="29"/>
      <c r="JL230" s="29"/>
      <c r="JM230" s="29"/>
      <c r="JN230" s="29"/>
      <c r="JO230" s="29"/>
      <c r="JP230" s="29"/>
      <c r="JQ230" s="29"/>
      <c r="JR230" s="29"/>
      <c r="JS230" s="29"/>
      <c r="JT230" s="29"/>
      <c r="JU230" s="29"/>
      <c r="JV230" s="29"/>
      <c r="JW230" s="29"/>
      <c r="JX230" s="29"/>
      <c r="JY230" s="29"/>
      <c r="JZ230" s="29"/>
      <c r="KA230" s="29"/>
      <c r="KB230" s="29"/>
      <c r="KC230" s="29"/>
      <c r="KD230" s="29"/>
      <c r="KE230" s="29"/>
      <c r="KF230" s="29"/>
      <c r="KG230" s="29"/>
      <c r="KH230" s="29"/>
      <c r="KI230" s="29"/>
      <c r="KJ230" s="29"/>
      <c r="KK230" s="29"/>
      <c r="KL230" s="29"/>
      <c r="KM230" s="29"/>
      <c r="KN230" s="29"/>
      <c r="KO230" s="29"/>
      <c r="KP230" s="29"/>
      <c r="KQ230" s="29"/>
      <c r="KR230" s="29"/>
      <c r="KS230" s="29"/>
      <c r="KT230" s="29"/>
      <c r="KU230" s="29"/>
      <c r="KV230" s="29"/>
      <c r="KW230" s="29"/>
      <c r="KX230" s="29"/>
      <c r="KY230" s="29"/>
      <c r="KZ230" s="29"/>
      <c r="LA230" s="29"/>
      <c r="LB230" s="29"/>
      <c r="LC230" s="29"/>
      <c r="LD230" s="29"/>
      <c r="LE230" s="29"/>
      <c r="LF230" s="29"/>
      <c r="LG230" s="29"/>
      <c r="LH230" s="29"/>
      <c r="LI230" s="29"/>
      <c r="LJ230" s="29"/>
      <c r="LK230" s="29"/>
      <c r="LL230" s="29"/>
      <c r="LM230" s="29"/>
      <c r="LN230" s="29"/>
      <c r="LO230" s="29"/>
      <c r="LP230" s="29"/>
      <c r="LQ230" s="29"/>
      <c r="LR230" s="29"/>
      <c r="LS230" s="29"/>
      <c r="LT230" s="29"/>
      <c r="LU230" s="29"/>
      <c r="LV230" s="29"/>
      <c r="LW230" s="29"/>
      <c r="LX230" s="29"/>
      <c r="LY230" s="29"/>
      <c r="LZ230" s="29"/>
      <c r="MA230" s="29"/>
      <c r="MB230" s="29"/>
      <c r="MC230" s="29"/>
      <c r="MD230" s="29"/>
      <c r="ME230" s="29"/>
      <c r="MF230" s="29"/>
      <c r="MG230" s="29"/>
      <c r="MH230" s="29"/>
      <c r="MI230" s="29"/>
      <c r="MJ230" s="29"/>
      <c r="MK230" s="29"/>
      <c r="ML230" s="29"/>
      <c r="MM230" s="29"/>
      <c r="MN230" s="29"/>
      <c r="MO230" s="29"/>
      <c r="MP230" s="29"/>
      <c r="MQ230" s="29"/>
      <c r="MR230" s="29"/>
      <c r="MS230" s="29"/>
      <c r="MT230" s="29"/>
      <c r="MU230" s="29"/>
      <c r="MV230" s="29"/>
      <c r="MW230" s="29"/>
      <c r="MX230" s="29"/>
      <c r="MY230" s="29"/>
      <c r="MZ230" s="29"/>
      <c r="NA230" s="29"/>
      <c r="NB230" s="29"/>
      <c r="NC230" s="29"/>
      <c r="ND230" s="29"/>
      <c r="NE230" s="29"/>
      <c r="NF230" s="29"/>
      <c r="NG230" s="29"/>
      <c r="NH230" s="29"/>
      <c r="NI230" s="29"/>
      <c r="NJ230" s="29"/>
      <c r="NK230" s="29"/>
      <c r="NL230" s="29"/>
      <c r="NM230" s="29"/>
      <c r="NN230" s="29"/>
      <c r="NO230" s="29"/>
      <c r="NP230" s="29"/>
      <c r="NQ230" s="29"/>
      <c r="NR230" s="29"/>
      <c r="NS230" s="29"/>
      <c r="NT230" s="29"/>
      <c r="NU230" s="29"/>
      <c r="NV230" s="29"/>
      <c r="NW230" s="29"/>
      <c r="NX230" s="29"/>
      <c r="NY230" s="29"/>
      <c r="NZ230" s="29"/>
      <c r="OA230" s="29"/>
      <c r="OB230" s="29"/>
      <c r="OC230" s="29"/>
      <c r="OD230" s="29"/>
      <c r="OE230" s="29"/>
      <c r="OF230" s="29"/>
      <c r="OG230" s="29"/>
      <c r="OH230" s="29"/>
      <c r="OI230" s="29"/>
      <c r="OJ230" s="29"/>
      <c r="OK230" s="29"/>
      <c r="OL230" s="29"/>
      <c r="OM230" s="29"/>
      <c r="ON230" s="29"/>
      <c r="OO230" s="29"/>
      <c r="OP230" s="29"/>
      <c r="OQ230" s="29"/>
      <c r="OR230" s="29"/>
      <c r="OS230" s="29"/>
      <c r="OT230" s="29"/>
      <c r="OU230" s="29"/>
      <c r="OV230" s="29"/>
      <c r="OW230" s="29"/>
      <c r="OX230" s="29"/>
      <c r="OY230" s="29"/>
      <c r="OZ230" s="29"/>
      <c r="PA230" s="29"/>
      <c r="PB230" s="29"/>
      <c r="PC230" s="29"/>
      <c r="PD230" s="29"/>
      <c r="PE230" s="29"/>
      <c r="PF230" s="29"/>
      <c r="PG230" s="29"/>
      <c r="PH230" s="29"/>
      <c r="PI230" s="29"/>
      <c r="PJ230" s="29"/>
      <c r="PK230" s="29"/>
      <c r="PL230" s="29"/>
      <c r="PM230" s="29"/>
      <c r="PN230" s="29"/>
      <c r="PO230" s="29"/>
      <c r="PP230" s="29"/>
      <c r="PQ230" s="29"/>
      <c r="PR230" s="29"/>
      <c r="PS230" s="29"/>
      <c r="PT230" s="29"/>
      <c r="PU230" s="29"/>
      <c r="PV230" s="29"/>
      <c r="PW230" s="29"/>
      <c r="PX230" s="29"/>
      <c r="PY230" s="29"/>
      <c r="PZ230" s="29"/>
      <c r="QA230" s="29"/>
      <c r="QB230" s="29"/>
      <c r="QC230" s="29"/>
      <c r="QD230" s="29"/>
      <c r="QE230" s="29"/>
      <c r="QF230" s="29"/>
      <c r="QG230" s="29"/>
      <c r="QH230" s="29"/>
      <c r="QI230" s="29"/>
      <c r="QJ230" s="29"/>
      <c r="QK230" s="29"/>
      <c r="QL230" s="29"/>
      <c r="QM230" s="29"/>
      <c r="QN230" s="29"/>
      <c r="QO230" s="29"/>
      <c r="QP230" s="29"/>
      <c r="QQ230" s="29"/>
      <c r="QR230" s="29"/>
      <c r="QS230" s="29"/>
      <c r="QT230" s="29"/>
      <c r="QU230" s="29"/>
      <c r="QV230" s="29"/>
      <c r="QW230" s="29"/>
      <c r="QX230" s="29"/>
      <c r="QY230" s="29"/>
      <c r="QZ230" s="29"/>
      <c r="RA230" s="29"/>
      <c r="RB230" s="29"/>
      <c r="RC230" s="29"/>
      <c r="RD230" s="29"/>
      <c r="RE230" s="29"/>
      <c r="RF230" s="29"/>
      <c r="RG230" s="29"/>
      <c r="RH230" s="29"/>
      <c r="RI230" s="29"/>
      <c r="RJ230" s="29"/>
      <c r="RK230" s="29"/>
      <c r="RL230" s="29"/>
      <c r="RM230" s="29"/>
      <c r="RN230" s="29"/>
      <c r="RO230" s="29"/>
      <c r="RP230" s="29"/>
      <c r="RQ230" s="29"/>
      <c r="RR230" s="29"/>
      <c r="RS230" s="29"/>
      <c r="RT230" s="29"/>
      <c r="RU230" s="29"/>
      <c r="RV230" s="29"/>
      <c r="RW230" s="29"/>
      <c r="RX230" s="29"/>
      <c r="RY230" s="29"/>
      <c r="RZ230" s="29"/>
      <c r="SA230" s="29"/>
      <c r="SB230" s="29"/>
      <c r="SC230" s="29"/>
      <c r="SD230" s="29"/>
      <c r="SE230" s="29"/>
      <c r="SF230" s="29"/>
      <c r="SG230" s="29"/>
      <c r="SH230" s="29"/>
      <c r="SI230" s="29"/>
      <c r="SJ230" s="29"/>
      <c r="SK230" s="29"/>
      <c r="SL230" s="29"/>
      <c r="SM230" s="29"/>
      <c r="SN230" s="29"/>
      <c r="SO230" s="29"/>
      <c r="SP230" s="29"/>
      <c r="SQ230" s="29"/>
      <c r="SR230" s="29"/>
      <c r="SS230" s="29"/>
      <c r="ST230" s="29"/>
      <c r="SU230" s="29"/>
      <c r="SV230" s="29"/>
      <c r="SW230" s="29"/>
      <c r="SX230" s="29"/>
      <c r="SY230" s="29"/>
      <c r="SZ230" s="29"/>
      <c r="TA230" s="29"/>
      <c r="TB230" s="29"/>
      <c r="TC230" s="29"/>
      <c r="TD230" s="29"/>
      <c r="TE230" s="29"/>
      <c r="TF230" s="29"/>
      <c r="TG230" s="29"/>
      <c r="TH230" s="29"/>
      <c r="TI230" s="29"/>
      <c r="TJ230" s="29"/>
      <c r="TK230" s="29"/>
      <c r="TL230" s="29"/>
      <c r="TM230" s="29"/>
      <c r="TN230" s="29"/>
      <c r="TO230" s="29"/>
      <c r="TP230" s="29"/>
      <c r="TQ230" s="29"/>
      <c r="TR230" s="29"/>
      <c r="TS230" s="29"/>
      <c r="TT230" s="29"/>
      <c r="TU230" s="29"/>
      <c r="TV230" s="29"/>
      <c r="TW230" s="29"/>
      <c r="TX230" s="29"/>
      <c r="TY230" s="29"/>
      <c r="TZ230" s="29"/>
      <c r="UA230" s="29"/>
      <c r="UB230" s="29"/>
      <c r="UC230" s="29"/>
      <c r="UD230" s="29"/>
      <c r="UE230" s="29"/>
      <c r="UF230" s="29"/>
      <c r="UG230" s="29"/>
      <c r="UH230" s="29"/>
      <c r="UI230" s="29"/>
      <c r="UJ230" s="29"/>
      <c r="UK230" s="29"/>
      <c r="UL230" s="29"/>
      <c r="UM230" s="29"/>
      <c r="UN230" s="29"/>
      <c r="UO230" s="29"/>
      <c r="UP230" s="29"/>
      <c r="UQ230" s="29"/>
      <c r="UR230" s="29"/>
      <c r="US230" s="29"/>
      <c r="UT230" s="29"/>
      <c r="UU230" s="29"/>
      <c r="UV230" s="29"/>
      <c r="UW230" s="29"/>
      <c r="UX230" s="29"/>
      <c r="UY230" s="29"/>
      <c r="UZ230" s="29"/>
      <c r="VA230" s="29"/>
      <c r="VB230" s="29"/>
      <c r="VC230" s="29"/>
      <c r="VD230" s="29"/>
      <c r="VE230" s="29"/>
      <c r="VF230" s="29"/>
      <c r="VG230" s="29"/>
      <c r="VH230" s="29"/>
      <c r="VI230" s="29"/>
      <c r="VJ230" s="29"/>
      <c r="VK230" s="29"/>
      <c r="VL230" s="29"/>
      <c r="VM230" s="29"/>
      <c r="VN230" s="29"/>
      <c r="VO230" s="29"/>
      <c r="VP230" s="29"/>
      <c r="VQ230" s="29"/>
      <c r="VR230" s="29"/>
      <c r="VS230" s="29"/>
      <c r="VT230" s="29"/>
      <c r="VU230" s="29"/>
      <c r="VV230" s="29"/>
      <c r="VW230" s="29"/>
      <c r="VX230" s="29"/>
      <c r="VY230" s="29"/>
      <c r="VZ230" s="29"/>
      <c r="WA230" s="29"/>
      <c r="WB230" s="29"/>
      <c r="WC230" s="29"/>
      <c r="WD230" s="29"/>
      <c r="WE230" s="29"/>
      <c r="WF230" s="29"/>
      <c r="WG230" s="29"/>
      <c r="WH230" s="29"/>
      <c r="WI230" s="29"/>
      <c r="WJ230" s="29"/>
      <c r="WK230" s="29"/>
      <c r="WL230" s="29"/>
      <c r="WM230" s="29"/>
      <c r="WN230" s="29"/>
      <c r="WO230" s="29"/>
      <c r="WP230" s="29"/>
      <c r="WQ230" s="29"/>
      <c r="WR230" s="29"/>
      <c r="WS230" s="29"/>
      <c r="WT230" s="29"/>
      <c r="WU230" s="29"/>
      <c r="WV230" s="29"/>
      <c r="WW230" s="29"/>
      <c r="WX230" s="29"/>
      <c r="WY230" s="29"/>
      <c r="WZ230" s="29"/>
      <c r="XA230" s="29"/>
      <c r="XB230" s="29"/>
      <c r="XC230" s="29"/>
      <c r="XD230" s="29"/>
      <c r="XE230" s="29"/>
      <c r="XF230" s="29"/>
      <c r="XG230" s="29"/>
      <c r="XH230" s="29"/>
      <c r="XI230" s="29"/>
      <c r="XJ230" s="29"/>
      <c r="XK230" s="29"/>
      <c r="XL230" s="29"/>
      <c r="XM230" s="29"/>
      <c r="XN230" s="29"/>
      <c r="XO230" s="29"/>
      <c r="XP230" s="29"/>
      <c r="XQ230" s="29"/>
      <c r="XR230" s="29"/>
      <c r="XS230" s="29"/>
      <c r="XT230" s="29"/>
      <c r="XU230" s="29"/>
      <c r="XV230" s="29"/>
      <c r="XW230" s="29"/>
      <c r="XX230" s="29"/>
      <c r="XY230" s="29"/>
      <c r="XZ230" s="29"/>
      <c r="YA230" s="29"/>
      <c r="YB230" s="29"/>
      <c r="YC230" s="29"/>
      <c r="YD230" s="29"/>
      <c r="YE230" s="29"/>
      <c r="YF230" s="29"/>
      <c r="YG230" s="29"/>
      <c r="YH230" s="29"/>
      <c r="YI230" s="29"/>
    </row>
    <row r="231" spans="1:659" s="87" customFormat="1" ht="19.5">
      <c r="A231" s="1020"/>
      <c r="B231" s="1041" t="s">
        <v>54</v>
      </c>
      <c r="C231" s="1037"/>
      <c r="D231" s="1037"/>
      <c r="E231" s="1037"/>
      <c r="F231" s="1037"/>
      <c r="G231" s="1037"/>
      <c r="H231" s="1037"/>
      <c r="I231" s="1037"/>
      <c r="J231" s="1037"/>
      <c r="K231" s="1037"/>
      <c r="L231" s="1037"/>
      <c r="M231" s="1041"/>
      <c r="N231" s="1041"/>
      <c r="O231" s="258"/>
      <c r="P231" s="1037"/>
      <c r="Q231" s="1037"/>
      <c r="R231" s="1037"/>
      <c r="S231" s="1037"/>
      <c r="T231" s="1037"/>
      <c r="U231" s="1037"/>
      <c r="V231" s="1041"/>
      <c r="W231" s="1041"/>
      <c r="X231" s="258"/>
      <c r="Y231" s="1037"/>
      <c r="Z231" s="1037"/>
      <c r="AA231" s="1037"/>
      <c r="AB231" s="1037"/>
      <c r="AC231" s="1041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  <c r="IU231" s="29"/>
      <c r="IV231" s="29"/>
      <c r="IW231" s="29"/>
      <c r="IX231" s="29"/>
      <c r="IY231" s="29"/>
      <c r="IZ231" s="29"/>
      <c r="JA231" s="29"/>
      <c r="JB231" s="29"/>
      <c r="JC231" s="29"/>
      <c r="JD231" s="29"/>
      <c r="JE231" s="29"/>
      <c r="JF231" s="29"/>
      <c r="JG231" s="29"/>
      <c r="JH231" s="29"/>
      <c r="JI231" s="29"/>
      <c r="JJ231" s="29"/>
      <c r="JK231" s="29"/>
      <c r="JL231" s="29"/>
      <c r="JM231" s="29"/>
      <c r="JN231" s="29"/>
      <c r="JO231" s="29"/>
      <c r="JP231" s="29"/>
      <c r="JQ231" s="29"/>
      <c r="JR231" s="29"/>
      <c r="JS231" s="29"/>
      <c r="JT231" s="29"/>
      <c r="JU231" s="29"/>
      <c r="JV231" s="29"/>
      <c r="JW231" s="29"/>
      <c r="JX231" s="29"/>
      <c r="JY231" s="29"/>
      <c r="JZ231" s="29"/>
      <c r="KA231" s="29"/>
      <c r="KB231" s="29"/>
      <c r="KC231" s="29"/>
      <c r="KD231" s="29"/>
      <c r="KE231" s="29"/>
      <c r="KF231" s="29"/>
      <c r="KG231" s="29"/>
      <c r="KH231" s="29"/>
      <c r="KI231" s="29"/>
      <c r="KJ231" s="29"/>
      <c r="KK231" s="29"/>
      <c r="KL231" s="29"/>
      <c r="KM231" s="29"/>
      <c r="KN231" s="29"/>
      <c r="KO231" s="29"/>
      <c r="KP231" s="29"/>
      <c r="KQ231" s="29"/>
      <c r="KR231" s="29"/>
      <c r="KS231" s="29"/>
      <c r="KT231" s="29"/>
      <c r="KU231" s="29"/>
      <c r="KV231" s="29"/>
      <c r="KW231" s="29"/>
      <c r="KX231" s="29"/>
      <c r="KY231" s="29"/>
      <c r="KZ231" s="29"/>
      <c r="LA231" s="29"/>
      <c r="LB231" s="29"/>
      <c r="LC231" s="29"/>
      <c r="LD231" s="29"/>
      <c r="LE231" s="29"/>
      <c r="LF231" s="29"/>
      <c r="LG231" s="29"/>
      <c r="LH231" s="29"/>
      <c r="LI231" s="29"/>
      <c r="LJ231" s="29"/>
      <c r="LK231" s="29"/>
      <c r="LL231" s="29"/>
      <c r="LM231" s="29"/>
      <c r="LN231" s="29"/>
      <c r="LO231" s="29"/>
      <c r="LP231" s="29"/>
      <c r="LQ231" s="29"/>
      <c r="LR231" s="29"/>
      <c r="LS231" s="29"/>
      <c r="LT231" s="29"/>
      <c r="LU231" s="29"/>
      <c r="LV231" s="29"/>
      <c r="LW231" s="29"/>
      <c r="LX231" s="29"/>
      <c r="LY231" s="29"/>
      <c r="LZ231" s="29"/>
      <c r="MA231" s="29"/>
      <c r="MB231" s="29"/>
      <c r="MC231" s="29"/>
      <c r="MD231" s="29"/>
      <c r="ME231" s="29"/>
      <c r="MF231" s="29"/>
      <c r="MG231" s="29"/>
      <c r="MH231" s="29"/>
      <c r="MI231" s="29"/>
      <c r="MJ231" s="29"/>
      <c r="MK231" s="29"/>
      <c r="ML231" s="29"/>
      <c r="MM231" s="29"/>
      <c r="MN231" s="29"/>
      <c r="MO231" s="29"/>
      <c r="MP231" s="29"/>
      <c r="MQ231" s="29"/>
      <c r="MR231" s="29"/>
      <c r="MS231" s="29"/>
      <c r="MT231" s="29"/>
      <c r="MU231" s="29"/>
      <c r="MV231" s="29"/>
      <c r="MW231" s="29"/>
      <c r="MX231" s="29"/>
      <c r="MY231" s="29"/>
      <c r="MZ231" s="29"/>
      <c r="NA231" s="29"/>
      <c r="NB231" s="29"/>
      <c r="NC231" s="29"/>
      <c r="ND231" s="29"/>
      <c r="NE231" s="29"/>
      <c r="NF231" s="29"/>
      <c r="NG231" s="29"/>
      <c r="NH231" s="29"/>
      <c r="NI231" s="29"/>
      <c r="NJ231" s="29"/>
      <c r="NK231" s="29"/>
      <c r="NL231" s="29"/>
      <c r="NM231" s="29"/>
      <c r="NN231" s="29"/>
      <c r="NO231" s="29"/>
      <c r="NP231" s="29"/>
      <c r="NQ231" s="29"/>
      <c r="NR231" s="29"/>
      <c r="NS231" s="29"/>
      <c r="NT231" s="29"/>
      <c r="NU231" s="29"/>
      <c r="NV231" s="29"/>
      <c r="NW231" s="29"/>
      <c r="NX231" s="29"/>
      <c r="NY231" s="29"/>
      <c r="NZ231" s="29"/>
      <c r="OA231" s="29"/>
      <c r="OB231" s="29"/>
      <c r="OC231" s="29"/>
      <c r="OD231" s="29"/>
      <c r="OE231" s="29"/>
      <c r="OF231" s="29"/>
      <c r="OG231" s="29"/>
      <c r="OH231" s="29"/>
      <c r="OI231" s="29"/>
      <c r="OJ231" s="29"/>
      <c r="OK231" s="29"/>
      <c r="OL231" s="29"/>
      <c r="OM231" s="29"/>
      <c r="ON231" s="29"/>
      <c r="OO231" s="29"/>
      <c r="OP231" s="29"/>
      <c r="OQ231" s="29"/>
      <c r="OR231" s="29"/>
      <c r="OS231" s="29"/>
      <c r="OT231" s="29"/>
      <c r="OU231" s="29"/>
      <c r="OV231" s="29"/>
      <c r="OW231" s="29"/>
      <c r="OX231" s="29"/>
      <c r="OY231" s="29"/>
      <c r="OZ231" s="29"/>
      <c r="PA231" s="29"/>
      <c r="PB231" s="29"/>
      <c r="PC231" s="29"/>
      <c r="PD231" s="29"/>
      <c r="PE231" s="29"/>
      <c r="PF231" s="29"/>
      <c r="PG231" s="29"/>
      <c r="PH231" s="29"/>
      <c r="PI231" s="29"/>
      <c r="PJ231" s="29"/>
      <c r="PK231" s="29"/>
      <c r="PL231" s="29"/>
      <c r="PM231" s="29"/>
      <c r="PN231" s="29"/>
      <c r="PO231" s="29"/>
      <c r="PP231" s="29"/>
      <c r="PQ231" s="29"/>
      <c r="PR231" s="29"/>
      <c r="PS231" s="29"/>
      <c r="PT231" s="29"/>
      <c r="PU231" s="29"/>
      <c r="PV231" s="29"/>
      <c r="PW231" s="29"/>
      <c r="PX231" s="29"/>
      <c r="PY231" s="29"/>
      <c r="PZ231" s="29"/>
      <c r="QA231" s="29"/>
      <c r="QB231" s="29"/>
      <c r="QC231" s="29"/>
      <c r="QD231" s="29"/>
      <c r="QE231" s="29"/>
      <c r="QF231" s="29"/>
      <c r="QG231" s="29"/>
      <c r="QH231" s="29"/>
      <c r="QI231" s="29"/>
      <c r="QJ231" s="29"/>
      <c r="QK231" s="29"/>
      <c r="QL231" s="29"/>
      <c r="QM231" s="29"/>
      <c r="QN231" s="29"/>
      <c r="QO231" s="29"/>
      <c r="QP231" s="29"/>
      <c r="QQ231" s="29"/>
      <c r="QR231" s="29"/>
      <c r="QS231" s="29"/>
      <c r="QT231" s="29"/>
      <c r="QU231" s="29"/>
      <c r="QV231" s="29"/>
      <c r="QW231" s="29"/>
      <c r="QX231" s="29"/>
      <c r="QY231" s="29"/>
      <c r="QZ231" s="29"/>
      <c r="RA231" s="29"/>
      <c r="RB231" s="29"/>
      <c r="RC231" s="29"/>
      <c r="RD231" s="29"/>
      <c r="RE231" s="29"/>
      <c r="RF231" s="29"/>
      <c r="RG231" s="29"/>
      <c r="RH231" s="29"/>
      <c r="RI231" s="29"/>
      <c r="RJ231" s="29"/>
      <c r="RK231" s="29"/>
      <c r="RL231" s="29"/>
      <c r="RM231" s="29"/>
      <c r="RN231" s="29"/>
      <c r="RO231" s="29"/>
      <c r="RP231" s="29"/>
      <c r="RQ231" s="29"/>
      <c r="RR231" s="29"/>
      <c r="RS231" s="29"/>
      <c r="RT231" s="29"/>
      <c r="RU231" s="29"/>
      <c r="RV231" s="29"/>
      <c r="RW231" s="29"/>
      <c r="RX231" s="29"/>
      <c r="RY231" s="29"/>
      <c r="RZ231" s="29"/>
      <c r="SA231" s="29"/>
      <c r="SB231" s="29"/>
      <c r="SC231" s="29"/>
      <c r="SD231" s="29"/>
      <c r="SE231" s="29"/>
      <c r="SF231" s="29"/>
      <c r="SG231" s="29"/>
      <c r="SH231" s="29"/>
      <c r="SI231" s="29"/>
      <c r="SJ231" s="29"/>
      <c r="SK231" s="29"/>
      <c r="SL231" s="29"/>
      <c r="SM231" s="29"/>
      <c r="SN231" s="29"/>
      <c r="SO231" s="29"/>
      <c r="SP231" s="29"/>
      <c r="SQ231" s="29"/>
      <c r="SR231" s="29"/>
      <c r="SS231" s="29"/>
      <c r="ST231" s="29"/>
      <c r="SU231" s="29"/>
      <c r="SV231" s="29"/>
      <c r="SW231" s="29"/>
      <c r="SX231" s="29"/>
      <c r="SY231" s="29"/>
      <c r="SZ231" s="29"/>
      <c r="TA231" s="29"/>
      <c r="TB231" s="29"/>
      <c r="TC231" s="29"/>
      <c r="TD231" s="29"/>
      <c r="TE231" s="29"/>
      <c r="TF231" s="29"/>
      <c r="TG231" s="29"/>
      <c r="TH231" s="29"/>
      <c r="TI231" s="29"/>
      <c r="TJ231" s="29"/>
      <c r="TK231" s="29"/>
      <c r="TL231" s="29"/>
      <c r="TM231" s="29"/>
      <c r="TN231" s="29"/>
      <c r="TO231" s="29"/>
      <c r="TP231" s="29"/>
      <c r="TQ231" s="29"/>
      <c r="TR231" s="29"/>
      <c r="TS231" s="29"/>
      <c r="TT231" s="29"/>
      <c r="TU231" s="29"/>
      <c r="TV231" s="29"/>
      <c r="TW231" s="29"/>
      <c r="TX231" s="29"/>
      <c r="TY231" s="29"/>
      <c r="TZ231" s="29"/>
      <c r="UA231" s="29"/>
      <c r="UB231" s="29"/>
      <c r="UC231" s="29"/>
      <c r="UD231" s="29"/>
      <c r="UE231" s="29"/>
      <c r="UF231" s="29"/>
      <c r="UG231" s="29"/>
      <c r="UH231" s="29"/>
      <c r="UI231" s="29"/>
      <c r="UJ231" s="29"/>
      <c r="UK231" s="29"/>
      <c r="UL231" s="29"/>
      <c r="UM231" s="29"/>
      <c r="UN231" s="29"/>
      <c r="UO231" s="29"/>
      <c r="UP231" s="29"/>
      <c r="UQ231" s="29"/>
      <c r="UR231" s="29"/>
      <c r="US231" s="29"/>
      <c r="UT231" s="29"/>
      <c r="UU231" s="29"/>
      <c r="UV231" s="29"/>
      <c r="UW231" s="29"/>
      <c r="UX231" s="29"/>
      <c r="UY231" s="29"/>
      <c r="UZ231" s="29"/>
      <c r="VA231" s="29"/>
      <c r="VB231" s="29"/>
      <c r="VC231" s="29"/>
      <c r="VD231" s="29"/>
      <c r="VE231" s="29"/>
      <c r="VF231" s="29"/>
      <c r="VG231" s="29"/>
      <c r="VH231" s="29"/>
      <c r="VI231" s="29"/>
      <c r="VJ231" s="29"/>
      <c r="VK231" s="29"/>
      <c r="VL231" s="29"/>
      <c r="VM231" s="29"/>
      <c r="VN231" s="29"/>
      <c r="VO231" s="29"/>
      <c r="VP231" s="29"/>
      <c r="VQ231" s="29"/>
      <c r="VR231" s="29"/>
      <c r="VS231" s="29"/>
      <c r="VT231" s="29"/>
      <c r="VU231" s="29"/>
      <c r="VV231" s="29"/>
      <c r="VW231" s="29"/>
      <c r="VX231" s="29"/>
      <c r="VY231" s="29"/>
      <c r="VZ231" s="29"/>
      <c r="WA231" s="29"/>
      <c r="WB231" s="29"/>
      <c r="WC231" s="29"/>
      <c r="WD231" s="29"/>
      <c r="WE231" s="29"/>
      <c r="WF231" s="29"/>
      <c r="WG231" s="29"/>
      <c r="WH231" s="29"/>
      <c r="WI231" s="29"/>
      <c r="WJ231" s="29"/>
      <c r="WK231" s="29"/>
      <c r="WL231" s="29"/>
      <c r="WM231" s="29"/>
      <c r="WN231" s="29"/>
      <c r="WO231" s="29"/>
      <c r="WP231" s="29"/>
      <c r="WQ231" s="29"/>
      <c r="WR231" s="29"/>
      <c r="WS231" s="29"/>
      <c r="WT231" s="29"/>
      <c r="WU231" s="29"/>
      <c r="WV231" s="29"/>
      <c r="WW231" s="29"/>
      <c r="WX231" s="29"/>
      <c r="WY231" s="29"/>
      <c r="WZ231" s="29"/>
      <c r="XA231" s="29"/>
      <c r="XB231" s="29"/>
      <c r="XC231" s="29"/>
      <c r="XD231" s="29"/>
      <c r="XE231" s="29"/>
      <c r="XF231" s="29"/>
      <c r="XG231" s="29"/>
      <c r="XH231" s="29"/>
      <c r="XI231" s="29"/>
      <c r="XJ231" s="29"/>
      <c r="XK231" s="29"/>
      <c r="XL231" s="29"/>
      <c r="XM231" s="29"/>
      <c r="XN231" s="29"/>
      <c r="XO231" s="29"/>
      <c r="XP231" s="29"/>
      <c r="XQ231" s="29"/>
      <c r="XR231" s="29"/>
      <c r="XS231" s="29"/>
      <c r="XT231" s="29"/>
      <c r="XU231" s="29"/>
      <c r="XV231" s="29"/>
      <c r="XW231" s="29"/>
      <c r="XX231" s="29"/>
      <c r="XY231" s="29"/>
      <c r="XZ231" s="29"/>
      <c r="YA231" s="29"/>
      <c r="YB231" s="29"/>
      <c r="YC231" s="29"/>
      <c r="YD231" s="29"/>
      <c r="YE231" s="29"/>
      <c r="YF231" s="29"/>
      <c r="YG231" s="29"/>
      <c r="YH231" s="29"/>
      <c r="YI231" s="29"/>
    </row>
    <row r="232" spans="1:659" s="87" customFormat="1" ht="19.5">
      <c r="A232" s="1020"/>
      <c r="B232" s="1041" t="s">
        <v>55</v>
      </c>
      <c r="C232" s="1037"/>
      <c r="D232" s="1037"/>
      <c r="E232" s="1037"/>
      <c r="F232" s="1037"/>
      <c r="G232" s="1037"/>
      <c r="H232" s="1037"/>
      <c r="I232" s="1037"/>
      <c r="J232" s="1037"/>
      <c r="K232" s="1037"/>
      <c r="L232" s="1037"/>
      <c r="M232" s="1041"/>
      <c r="N232" s="1041"/>
      <c r="O232" s="258"/>
      <c r="P232" s="1037"/>
      <c r="Q232" s="1037"/>
      <c r="R232" s="1037"/>
      <c r="S232" s="1037"/>
      <c r="T232" s="1037"/>
      <c r="U232" s="1037"/>
      <c r="V232" s="1041"/>
      <c r="W232" s="1041"/>
      <c r="X232" s="258"/>
      <c r="Y232" s="1037"/>
      <c r="Z232" s="1037"/>
      <c r="AA232" s="1037"/>
      <c r="AB232" s="1037"/>
      <c r="AC232" s="1041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  <c r="IV232" s="29"/>
      <c r="IW232" s="29"/>
      <c r="IX232" s="29"/>
      <c r="IY232" s="29"/>
      <c r="IZ232" s="29"/>
      <c r="JA232" s="29"/>
      <c r="JB232" s="29"/>
      <c r="JC232" s="29"/>
      <c r="JD232" s="29"/>
      <c r="JE232" s="29"/>
      <c r="JF232" s="29"/>
      <c r="JG232" s="29"/>
      <c r="JH232" s="29"/>
      <c r="JI232" s="29"/>
      <c r="JJ232" s="29"/>
      <c r="JK232" s="29"/>
      <c r="JL232" s="29"/>
      <c r="JM232" s="29"/>
      <c r="JN232" s="29"/>
      <c r="JO232" s="29"/>
      <c r="JP232" s="29"/>
      <c r="JQ232" s="29"/>
      <c r="JR232" s="29"/>
      <c r="JS232" s="29"/>
      <c r="JT232" s="29"/>
      <c r="JU232" s="29"/>
      <c r="JV232" s="29"/>
      <c r="JW232" s="29"/>
      <c r="JX232" s="29"/>
      <c r="JY232" s="29"/>
      <c r="JZ232" s="29"/>
      <c r="KA232" s="29"/>
      <c r="KB232" s="29"/>
      <c r="KC232" s="29"/>
      <c r="KD232" s="29"/>
      <c r="KE232" s="29"/>
      <c r="KF232" s="29"/>
      <c r="KG232" s="29"/>
      <c r="KH232" s="29"/>
      <c r="KI232" s="29"/>
      <c r="KJ232" s="29"/>
      <c r="KK232" s="29"/>
      <c r="KL232" s="29"/>
      <c r="KM232" s="29"/>
      <c r="KN232" s="29"/>
      <c r="KO232" s="29"/>
      <c r="KP232" s="29"/>
      <c r="KQ232" s="29"/>
      <c r="KR232" s="29"/>
      <c r="KS232" s="29"/>
      <c r="KT232" s="29"/>
      <c r="KU232" s="29"/>
      <c r="KV232" s="29"/>
      <c r="KW232" s="29"/>
      <c r="KX232" s="29"/>
      <c r="KY232" s="29"/>
      <c r="KZ232" s="29"/>
      <c r="LA232" s="29"/>
      <c r="LB232" s="29"/>
      <c r="LC232" s="29"/>
      <c r="LD232" s="29"/>
      <c r="LE232" s="29"/>
      <c r="LF232" s="29"/>
      <c r="LG232" s="29"/>
      <c r="LH232" s="29"/>
      <c r="LI232" s="29"/>
      <c r="LJ232" s="29"/>
      <c r="LK232" s="29"/>
      <c r="LL232" s="29"/>
      <c r="LM232" s="29"/>
      <c r="LN232" s="29"/>
      <c r="LO232" s="29"/>
      <c r="LP232" s="29"/>
      <c r="LQ232" s="29"/>
      <c r="LR232" s="29"/>
      <c r="LS232" s="29"/>
      <c r="LT232" s="29"/>
      <c r="LU232" s="29"/>
      <c r="LV232" s="29"/>
      <c r="LW232" s="29"/>
      <c r="LX232" s="29"/>
      <c r="LY232" s="29"/>
      <c r="LZ232" s="29"/>
      <c r="MA232" s="29"/>
      <c r="MB232" s="29"/>
      <c r="MC232" s="29"/>
      <c r="MD232" s="29"/>
      <c r="ME232" s="29"/>
      <c r="MF232" s="29"/>
      <c r="MG232" s="29"/>
      <c r="MH232" s="29"/>
      <c r="MI232" s="29"/>
      <c r="MJ232" s="29"/>
      <c r="MK232" s="29"/>
      <c r="ML232" s="29"/>
      <c r="MM232" s="29"/>
      <c r="MN232" s="29"/>
      <c r="MO232" s="29"/>
      <c r="MP232" s="29"/>
      <c r="MQ232" s="29"/>
      <c r="MR232" s="29"/>
      <c r="MS232" s="29"/>
      <c r="MT232" s="29"/>
      <c r="MU232" s="29"/>
      <c r="MV232" s="29"/>
      <c r="MW232" s="29"/>
      <c r="MX232" s="29"/>
      <c r="MY232" s="29"/>
      <c r="MZ232" s="29"/>
      <c r="NA232" s="29"/>
      <c r="NB232" s="29"/>
      <c r="NC232" s="29"/>
      <c r="ND232" s="29"/>
      <c r="NE232" s="29"/>
      <c r="NF232" s="29"/>
      <c r="NG232" s="29"/>
      <c r="NH232" s="29"/>
      <c r="NI232" s="29"/>
      <c r="NJ232" s="29"/>
      <c r="NK232" s="29"/>
      <c r="NL232" s="29"/>
      <c r="NM232" s="29"/>
      <c r="NN232" s="29"/>
      <c r="NO232" s="29"/>
      <c r="NP232" s="29"/>
      <c r="NQ232" s="29"/>
      <c r="NR232" s="29"/>
      <c r="NS232" s="29"/>
      <c r="NT232" s="29"/>
      <c r="NU232" s="29"/>
      <c r="NV232" s="29"/>
      <c r="NW232" s="29"/>
      <c r="NX232" s="29"/>
      <c r="NY232" s="29"/>
      <c r="NZ232" s="29"/>
      <c r="OA232" s="29"/>
      <c r="OB232" s="29"/>
      <c r="OC232" s="29"/>
      <c r="OD232" s="29"/>
      <c r="OE232" s="29"/>
      <c r="OF232" s="29"/>
      <c r="OG232" s="29"/>
      <c r="OH232" s="29"/>
      <c r="OI232" s="29"/>
      <c r="OJ232" s="29"/>
      <c r="OK232" s="29"/>
      <c r="OL232" s="29"/>
      <c r="OM232" s="29"/>
      <c r="ON232" s="29"/>
      <c r="OO232" s="29"/>
      <c r="OP232" s="29"/>
      <c r="OQ232" s="29"/>
      <c r="OR232" s="29"/>
      <c r="OS232" s="29"/>
      <c r="OT232" s="29"/>
      <c r="OU232" s="29"/>
      <c r="OV232" s="29"/>
      <c r="OW232" s="29"/>
      <c r="OX232" s="29"/>
      <c r="OY232" s="29"/>
      <c r="OZ232" s="29"/>
      <c r="PA232" s="29"/>
      <c r="PB232" s="29"/>
      <c r="PC232" s="29"/>
      <c r="PD232" s="29"/>
      <c r="PE232" s="29"/>
      <c r="PF232" s="29"/>
      <c r="PG232" s="29"/>
      <c r="PH232" s="29"/>
      <c r="PI232" s="29"/>
      <c r="PJ232" s="29"/>
      <c r="PK232" s="29"/>
      <c r="PL232" s="29"/>
      <c r="PM232" s="29"/>
      <c r="PN232" s="29"/>
      <c r="PO232" s="29"/>
      <c r="PP232" s="29"/>
      <c r="PQ232" s="29"/>
      <c r="PR232" s="29"/>
      <c r="PS232" s="29"/>
      <c r="PT232" s="29"/>
      <c r="PU232" s="29"/>
      <c r="PV232" s="29"/>
      <c r="PW232" s="29"/>
      <c r="PX232" s="29"/>
      <c r="PY232" s="29"/>
      <c r="PZ232" s="29"/>
      <c r="QA232" s="29"/>
      <c r="QB232" s="29"/>
      <c r="QC232" s="29"/>
      <c r="QD232" s="29"/>
      <c r="QE232" s="29"/>
      <c r="QF232" s="29"/>
      <c r="QG232" s="29"/>
      <c r="QH232" s="29"/>
      <c r="QI232" s="29"/>
      <c r="QJ232" s="29"/>
      <c r="QK232" s="29"/>
      <c r="QL232" s="29"/>
      <c r="QM232" s="29"/>
      <c r="QN232" s="29"/>
      <c r="QO232" s="29"/>
      <c r="QP232" s="29"/>
      <c r="QQ232" s="29"/>
      <c r="QR232" s="29"/>
      <c r="QS232" s="29"/>
      <c r="QT232" s="29"/>
      <c r="QU232" s="29"/>
      <c r="QV232" s="29"/>
      <c r="QW232" s="29"/>
      <c r="QX232" s="29"/>
      <c r="QY232" s="29"/>
      <c r="QZ232" s="29"/>
      <c r="RA232" s="29"/>
      <c r="RB232" s="29"/>
      <c r="RC232" s="29"/>
      <c r="RD232" s="29"/>
      <c r="RE232" s="29"/>
      <c r="RF232" s="29"/>
      <c r="RG232" s="29"/>
      <c r="RH232" s="29"/>
      <c r="RI232" s="29"/>
      <c r="RJ232" s="29"/>
      <c r="RK232" s="29"/>
      <c r="RL232" s="29"/>
      <c r="RM232" s="29"/>
      <c r="RN232" s="29"/>
      <c r="RO232" s="29"/>
      <c r="RP232" s="29"/>
      <c r="RQ232" s="29"/>
      <c r="RR232" s="29"/>
      <c r="RS232" s="29"/>
      <c r="RT232" s="29"/>
      <c r="RU232" s="29"/>
      <c r="RV232" s="29"/>
      <c r="RW232" s="29"/>
      <c r="RX232" s="29"/>
      <c r="RY232" s="29"/>
      <c r="RZ232" s="29"/>
      <c r="SA232" s="29"/>
      <c r="SB232" s="29"/>
      <c r="SC232" s="29"/>
      <c r="SD232" s="29"/>
      <c r="SE232" s="29"/>
      <c r="SF232" s="29"/>
      <c r="SG232" s="29"/>
      <c r="SH232" s="29"/>
      <c r="SI232" s="29"/>
      <c r="SJ232" s="29"/>
      <c r="SK232" s="29"/>
      <c r="SL232" s="29"/>
      <c r="SM232" s="29"/>
      <c r="SN232" s="29"/>
      <c r="SO232" s="29"/>
      <c r="SP232" s="29"/>
      <c r="SQ232" s="29"/>
      <c r="SR232" s="29"/>
      <c r="SS232" s="29"/>
      <c r="ST232" s="29"/>
      <c r="SU232" s="29"/>
      <c r="SV232" s="29"/>
      <c r="SW232" s="29"/>
      <c r="SX232" s="29"/>
      <c r="SY232" s="29"/>
      <c r="SZ232" s="29"/>
      <c r="TA232" s="29"/>
      <c r="TB232" s="29"/>
      <c r="TC232" s="29"/>
      <c r="TD232" s="29"/>
      <c r="TE232" s="29"/>
      <c r="TF232" s="29"/>
      <c r="TG232" s="29"/>
      <c r="TH232" s="29"/>
      <c r="TI232" s="29"/>
      <c r="TJ232" s="29"/>
      <c r="TK232" s="29"/>
      <c r="TL232" s="29"/>
      <c r="TM232" s="29"/>
      <c r="TN232" s="29"/>
      <c r="TO232" s="29"/>
      <c r="TP232" s="29"/>
      <c r="TQ232" s="29"/>
      <c r="TR232" s="29"/>
      <c r="TS232" s="29"/>
      <c r="TT232" s="29"/>
      <c r="TU232" s="29"/>
      <c r="TV232" s="29"/>
      <c r="TW232" s="29"/>
      <c r="TX232" s="29"/>
      <c r="TY232" s="29"/>
      <c r="TZ232" s="29"/>
      <c r="UA232" s="29"/>
      <c r="UB232" s="29"/>
      <c r="UC232" s="29"/>
      <c r="UD232" s="29"/>
      <c r="UE232" s="29"/>
      <c r="UF232" s="29"/>
      <c r="UG232" s="29"/>
      <c r="UH232" s="29"/>
      <c r="UI232" s="29"/>
      <c r="UJ232" s="29"/>
      <c r="UK232" s="29"/>
      <c r="UL232" s="29"/>
      <c r="UM232" s="29"/>
      <c r="UN232" s="29"/>
      <c r="UO232" s="29"/>
      <c r="UP232" s="29"/>
      <c r="UQ232" s="29"/>
      <c r="UR232" s="29"/>
      <c r="US232" s="29"/>
      <c r="UT232" s="29"/>
      <c r="UU232" s="29"/>
      <c r="UV232" s="29"/>
      <c r="UW232" s="29"/>
      <c r="UX232" s="29"/>
      <c r="UY232" s="29"/>
      <c r="UZ232" s="29"/>
      <c r="VA232" s="29"/>
      <c r="VB232" s="29"/>
      <c r="VC232" s="29"/>
      <c r="VD232" s="29"/>
      <c r="VE232" s="29"/>
      <c r="VF232" s="29"/>
      <c r="VG232" s="29"/>
      <c r="VH232" s="29"/>
      <c r="VI232" s="29"/>
      <c r="VJ232" s="29"/>
      <c r="VK232" s="29"/>
      <c r="VL232" s="29"/>
      <c r="VM232" s="29"/>
      <c r="VN232" s="29"/>
      <c r="VO232" s="29"/>
      <c r="VP232" s="29"/>
      <c r="VQ232" s="29"/>
      <c r="VR232" s="29"/>
      <c r="VS232" s="29"/>
      <c r="VT232" s="29"/>
      <c r="VU232" s="29"/>
      <c r="VV232" s="29"/>
      <c r="VW232" s="29"/>
      <c r="VX232" s="29"/>
      <c r="VY232" s="29"/>
      <c r="VZ232" s="29"/>
      <c r="WA232" s="29"/>
      <c r="WB232" s="29"/>
      <c r="WC232" s="29"/>
      <c r="WD232" s="29"/>
      <c r="WE232" s="29"/>
      <c r="WF232" s="29"/>
      <c r="WG232" s="29"/>
      <c r="WH232" s="29"/>
      <c r="WI232" s="29"/>
      <c r="WJ232" s="29"/>
      <c r="WK232" s="29"/>
      <c r="WL232" s="29"/>
      <c r="WM232" s="29"/>
      <c r="WN232" s="29"/>
      <c r="WO232" s="29"/>
      <c r="WP232" s="29"/>
      <c r="WQ232" s="29"/>
      <c r="WR232" s="29"/>
      <c r="WS232" s="29"/>
      <c r="WT232" s="29"/>
      <c r="WU232" s="29"/>
      <c r="WV232" s="29"/>
      <c r="WW232" s="29"/>
      <c r="WX232" s="29"/>
      <c r="WY232" s="29"/>
      <c r="WZ232" s="29"/>
      <c r="XA232" s="29"/>
      <c r="XB232" s="29"/>
      <c r="XC232" s="29"/>
      <c r="XD232" s="29"/>
      <c r="XE232" s="29"/>
      <c r="XF232" s="29"/>
      <c r="XG232" s="29"/>
      <c r="XH232" s="29"/>
      <c r="XI232" s="29"/>
      <c r="XJ232" s="29"/>
      <c r="XK232" s="29"/>
      <c r="XL232" s="29"/>
      <c r="XM232" s="29"/>
      <c r="XN232" s="29"/>
      <c r="XO232" s="29"/>
      <c r="XP232" s="29"/>
      <c r="XQ232" s="29"/>
      <c r="XR232" s="29"/>
      <c r="XS232" s="29"/>
      <c r="XT232" s="29"/>
      <c r="XU232" s="29"/>
      <c r="XV232" s="29"/>
      <c r="XW232" s="29"/>
      <c r="XX232" s="29"/>
      <c r="XY232" s="29"/>
      <c r="XZ232" s="29"/>
      <c r="YA232" s="29"/>
      <c r="YB232" s="29"/>
      <c r="YC232" s="29"/>
      <c r="YD232" s="29"/>
      <c r="YE232" s="29"/>
      <c r="YF232" s="29"/>
      <c r="YG232" s="29"/>
      <c r="YH232" s="29"/>
      <c r="YI232" s="29"/>
    </row>
    <row r="233" spans="1:659" s="87" customFormat="1" ht="19.5">
      <c r="A233" s="1020"/>
      <c r="B233" s="1041" t="s">
        <v>56</v>
      </c>
      <c r="C233" s="1037"/>
      <c r="D233" s="1037"/>
      <c r="E233" s="1037"/>
      <c r="F233" s="1037"/>
      <c r="G233" s="1037"/>
      <c r="H233" s="1037"/>
      <c r="I233" s="1037"/>
      <c r="J233" s="1037"/>
      <c r="K233" s="1037"/>
      <c r="L233" s="1037"/>
      <c r="M233" s="1041"/>
      <c r="N233" s="1041"/>
      <c r="O233" s="258"/>
      <c r="P233" s="1037"/>
      <c r="Q233" s="1037"/>
      <c r="R233" s="1037"/>
      <c r="S233" s="1037"/>
      <c r="T233" s="1037"/>
      <c r="U233" s="1037"/>
      <c r="V233" s="1041"/>
      <c r="W233" s="1041"/>
      <c r="X233" s="258"/>
      <c r="Y233" s="1037"/>
      <c r="Z233" s="1037"/>
      <c r="AA233" s="1037"/>
      <c r="AB233" s="1037"/>
      <c r="AC233" s="1041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  <c r="IU233" s="29"/>
      <c r="IV233" s="29"/>
      <c r="IW233" s="29"/>
      <c r="IX233" s="29"/>
      <c r="IY233" s="29"/>
      <c r="IZ233" s="29"/>
      <c r="JA233" s="29"/>
      <c r="JB233" s="29"/>
      <c r="JC233" s="29"/>
      <c r="JD233" s="29"/>
      <c r="JE233" s="29"/>
      <c r="JF233" s="29"/>
      <c r="JG233" s="29"/>
      <c r="JH233" s="29"/>
      <c r="JI233" s="29"/>
      <c r="JJ233" s="29"/>
      <c r="JK233" s="29"/>
      <c r="JL233" s="29"/>
      <c r="JM233" s="29"/>
      <c r="JN233" s="29"/>
      <c r="JO233" s="29"/>
      <c r="JP233" s="29"/>
      <c r="JQ233" s="29"/>
      <c r="JR233" s="29"/>
      <c r="JS233" s="29"/>
      <c r="JT233" s="29"/>
      <c r="JU233" s="29"/>
      <c r="JV233" s="29"/>
      <c r="JW233" s="29"/>
      <c r="JX233" s="29"/>
      <c r="JY233" s="29"/>
      <c r="JZ233" s="29"/>
      <c r="KA233" s="29"/>
      <c r="KB233" s="29"/>
      <c r="KC233" s="29"/>
      <c r="KD233" s="29"/>
      <c r="KE233" s="29"/>
      <c r="KF233" s="29"/>
      <c r="KG233" s="29"/>
      <c r="KH233" s="29"/>
      <c r="KI233" s="29"/>
      <c r="KJ233" s="29"/>
      <c r="KK233" s="29"/>
      <c r="KL233" s="29"/>
      <c r="KM233" s="29"/>
      <c r="KN233" s="29"/>
      <c r="KO233" s="29"/>
      <c r="KP233" s="29"/>
      <c r="KQ233" s="29"/>
      <c r="KR233" s="29"/>
      <c r="KS233" s="29"/>
      <c r="KT233" s="29"/>
      <c r="KU233" s="29"/>
      <c r="KV233" s="29"/>
      <c r="KW233" s="29"/>
      <c r="KX233" s="29"/>
      <c r="KY233" s="29"/>
      <c r="KZ233" s="29"/>
      <c r="LA233" s="29"/>
      <c r="LB233" s="29"/>
      <c r="LC233" s="29"/>
      <c r="LD233" s="29"/>
      <c r="LE233" s="29"/>
      <c r="LF233" s="29"/>
      <c r="LG233" s="29"/>
      <c r="LH233" s="29"/>
      <c r="LI233" s="29"/>
      <c r="LJ233" s="29"/>
      <c r="LK233" s="29"/>
      <c r="LL233" s="29"/>
      <c r="LM233" s="29"/>
      <c r="LN233" s="29"/>
      <c r="LO233" s="29"/>
      <c r="LP233" s="29"/>
      <c r="LQ233" s="29"/>
      <c r="LR233" s="29"/>
      <c r="LS233" s="29"/>
      <c r="LT233" s="29"/>
      <c r="LU233" s="29"/>
      <c r="LV233" s="29"/>
      <c r="LW233" s="29"/>
      <c r="LX233" s="29"/>
      <c r="LY233" s="29"/>
      <c r="LZ233" s="29"/>
      <c r="MA233" s="29"/>
      <c r="MB233" s="29"/>
      <c r="MC233" s="29"/>
      <c r="MD233" s="29"/>
      <c r="ME233" s="29"/>
      <c r="MF233" s="29"/>
      <c r="MG233" s="29"/>
      <c r="MH233" s="29"/>
      <c r="MI233" s="29"/>
      <c r="MJ233" s="29"/>
      <c r="MK233" s="29"/>
      <c r="ML233" s="29"/>
      <c r="MM233" s="29"/>
      <c r="MN233" s="29"/>
      <c r="MO233" s="29"/>
      <c r="MP233" s="29"/>
      <c r="MQ233" s="29"/>
      <c r="MR233" s="29"/>
      <c r="MS233" s="29"/>
      <c r="MT233" s="29"/>
      <c r="MU233" s="29"/>
      <c r="MV233" s="29"/>
      <c r="MW233" s="29"/>
      <c r="MX233" s="29"/>
      <c r="MY233" s="29"/>
      <c r="MZ233" s="29"/>
      <c r="NA233" s="29"/>
      <c r="NB233" s="29"/>
      <c r="NC233" s="29"/>
      <c r="ND233" s="29"/>
      <c r="NE233" s="29"/>
      <c r="NF233" s="29"/>
      <c r="NG233" s="29"/>
      <c r="NH233" s="29"/>
      <c r="NI233" s="29"/>
      <c r="NJ233" s="29"/>
      <c r="NK233" s="29"/>
      <c r="NL233" s="29"/>
      <c r="NM233" s="29"/>
      <c r="NN233" s="29"/>
      <c r="NO233" s="29"/>
      <c r="NP233" s="29"/>
      <c r="NQ233" s="29"/>
      <c r="NR233" s="29"/>
      <c r="NS233" s="29"/>
      <c r="NT233" s="29"/>
      <c r="NU233" s="29"/>
      <c r="NV233" s="29"/>
      <c r="NW233" s="29"/>
      <c r="NX233" s="29"/>
      <c r="NY233" s="29"/>
      <c r="NZ233" s="29"/>
      <c r="OA233" s="29"/>
      <c r="OB233" s="29"/>
      <c r="OC233" s="29"/>
      <c r="OD233" s="29"/>
      <c r="OE233" s="29"/>
      <c r="OF233" s="29"/>
      <c r="OG233" s="29"/>
      <c r="OH233" s="29"/>
      <c r="OI233" s="29"/>
      <c r="OJ233" s="29"/>
      <c r="OK233" s="29"/>
      <c r="OL233" s="29"/>
      <c r="OM233" s="29"/>
      <c r="ON233" s="29"/>
      <c r="OO233" s="29"/>
      <c r="OP233" s="29"/>
      <c r="OQ233" s="29"/>
      <c r="OR233" s="29"/>
      <c r="OS233" s="29"/>
      <c r="OT233" s="29"/>
      <c r="OU233" s="29"/>
      <c r="OV233" s="29"/>
      <c r="OW233" s="29"/>
      <c r="OX233" s="29"/>
      <c r="OY233" s="29"/>
      <c r="OZ233" s="29"/>
      <c r="PA233" s="29"/>
      <c r="PB233" s="29"/>
      <c r="PC233" s="29"/>
      <c r="PD233" s="29"/>
      <c r="PE233" s="29"/>
      <c r="PF233" s="29"/>
      <c r="PG233" s="29"/>
      <c r="PH233" s="29"/>
      <c r="PI233" s="29"/>
      <c r="PJ233" s="29"/>
      <c r="PK233" s="29"/>
      <c r="PL233" s="29"/>
      <c r="PM233" s="29"/>
      <c r="PN233" s="29"/>
      <c r="PO233" s="29"/>
      <c r="PP233" s="29"/>
      <c r="PQ233" s="29"/>
      <c r="PR233" s="29"/>
      <c r="PS233" s="29"/>
      <c r="PT233" s="29"/>
      <c r="PU233" s="29"/>
      <c r="PV233" s="29"/>
      <c r="PW233" s="29"/>
      <c r="PX233" s="29"/>
      <c r="PY233" s="29"/>
      <c r="PZ233" s="29"/>
      <c r="QA233" s="29"/>
      <c r="QB233" s="29"/>
      <c r="QC233" s="29"/>
      <c r="QD233" s="29"/>
      <c r="QE233" s="29"/>
      <c r="QF233" s="29"/>
      <c r="QG233" s="29"/>
      <c r="QH233" s="29"/>
      <c r="QI233" s="29"/>
      <c r="QJ233" s="29"/>
      <c r="QK233" s="29"/>
      <c r="QL233" s="29"/>
      <c r="QM233" s="29"/>
      <c r="QN233" s="29"/>
      <c r="QO233" s="29"/>
      <c r="QP233" s="29"/>
      <c r="QQ233" s="29"/>
      <c r="QR233" s="29"/>
      <c r="QS233" s="29"/>
      <c r="QT233" s="29"/>
      <c r="QU233" s="29"/>
      <c r="QV233" s="29"/>
      <c r="QW233" s="29"/>
      <c r="QX233" s="29"/>
      <c r="QY233" s="29"/>
      <c r="QZ233" s="29"/>
      <c r="RA233" s="29"/>
      <c r="RB233" s="29"/>
      <c r="RC233" s="29"/>
      <c r="RD233" s="29"/>
      <c r="RE233" s="29"/>
      <c r="RF233" s="29"/>
      <c r="RG233" s="29"/>
      <c r="RH233" s="29"/>
      <c r="RI233" s="29"/>
      <c r="RJ233" s="29"/>
      <c r="RK233" s="29"/>
      <c r="RL233" s="29"/>
      <c r="RM233" s="29"/>
      <c r="RN233" s="29"/>
      <c r="RO233" s="29"/>
      <c r="RP233" s="29"/>
      <c r="RQ233" s="29"/>
      <c r="RR233" s="29"/>
      <c r="RS233" s="29"/>
      <c r="RT233" s="29"/>
      <c r="RU233" s="29"/>
      <c r="RV233" s="29"/>
      <c r="RW233" s="29"/>
      <c r="RX233" s="29"/>
      <c r="RY233" s="29"/>
      <c r="RZ233" s="29"/>
      <c r="SA233" s="29"/>
      <c r="SB233" s="29"/>
      <c r="SC233" s="29"/>
      <c r="SD233" s="29"/>
      <c r="SE233" s="29"/>
      <c r="SF233" s="29"/>
      <c r="SG233" s="29"/>
      <c r="SH233" s="29"/>
      <c r="SI233" s="29"/>
      <c r="SJ233" s="29"/>
      <c r="SK233" s="29"/>
      <c r="SL233" s="29"/>
      <c r="SM233" s="29"/>
      <c r="SN233" s="29"/>
      <c r="SO233" s="29"/>
      <c r="SP233" s="29"/>
      <c r="SQ233" s="29"/>
      <c r="SR233" s="29"/>
      <c r="SS233" s="29"/>
      <c r="ST233" s="29"/>
      <c r="SU233" s="29"/>
      <c r="SV233" s="29"/>
      <c r="SW233" s="29"/>
      <c r="SX233" s="29"/>
      <c r="SY233" s="29"/>
      <c r="SZ233" s="29"/>
      <c r="TA233" s="29"/>
      <c r="TB233" s="29"/>
      <c r="TC233" s="29"/>
      <c r="TD233" s="29"/>
      <c r="TE233" s="29"/>
      <c r="TF233" s="29"/>
      <c r="TG233" s="29"/>
      <c r="TH233" s="29"/>
      <c r="TI233" s="29"/>
      <c r="TJ233" s="29"/>
      <c r="TK233" s="29"/>
      <c r="TL233" s="29"/>
      <c r="TM233" s="29"/>
      <c r="TN233" s="29"/>
      <c r="TO233" s="29"/>
      <c r="TP233" s="29"/>
      <c r="TQ233" s="29"/>
      <c r="TR233" s="29"/>
      <c r="TS233" s="29"/>
      <c r="TT233" s="29"/>
      <c r="TU233" s="29"/>
      <c r="TV233" s="29"/>
      <c r="TW233" s="29"/>
      <c r="TX233" s="29"/>
      <c r="TY233" s="29"/>
      <c r="TZ233" s="29"/>
      <c r="UA233" s="29"/>
      <c r="UB233" s="29"/>
      <c r="UC233" s="29"/>
      <c r="UD233" s="29"/>
      <c r="UE233" s="29"/>
      <c r="UF233" s="29"/>
      <c r="UG233" s="29"/>
      <c r="UH233" s="29"/>
      <c r="UI233" s="29"/>
      <c r="UJ233" s="29"/>
      <c r="UK233" s="29"/>
      <c r="UL233" s="29"/>
      <c r="UM233" s="29"/>
      <c r="UN233" s="29"/>
      <c r="UO233" s="29"/>
      <c r="UP233" s="29"/>
      <c r="UQ233" s="29"/>
      <c r="UR233" s="29"/>
      <c r="US233" s="29"/>
      <c r="UT233" s="29"/>
      <c r="UU233" s="29"/>
      <c r="UV233" s="29"/>
      <c r="UW233" s="29"/>
      <c r="UX233" s="29"/>
      <c r="UY233" s="29"/>
      <c r="UZ233" s="29"/>
      <c r="VA233" s="29"/>
      <c r="VB233" s="29"/>
      <c r="VC233" s="29"/>
      <c r="VD233" s="29"/>
      <c r="VE233" s="29"/>
      <c r="VF233" s="29"/>
      <c r="VG233" s="29"/>
      <c r="VH233" s="29"/>
      <c r="VI233" s="29"/>
      <c r="VJ233" s="29"/>
      <c r="VK233" s="29"/>
      <c r="VL233" s="29"/>
      <c r="VM233" s="29"/>
      <c r="VN233" s="29"/>
      <c r="VO233" s="29"/>
      <c r="VP233" s="29"/>
      <c r="VQ233" s="29"/>
      <c r="VR233" s="29"/>
      <c r="VS233" s="29"/>
      <c r="VT233" s="29"/>
      <c r="VU233" s="29"/>
      <c r="VV233" s="29"/>
      <c r="VW233" s="29"/>
      <c r="VX233" s="29"/>
      <c r="VY233" s="29"/>
      <c r="VZ233" s="29"/>
      <c r="WA233" s="29"/>
      <c r="WB233" s="29"/>
      <c r="WC233" s="29"/>
      <c r="WD233" s="29"/>
      <c r="WE233" s="29"/>
      <c r="WF233" s="29"/>
      <c r="WG233" s="29"/>
      <c r="WH233" s="29"/>
      <c r="WI233" s="29"/>
      <c r="WJ233" s="29"/>
      <c r="WK233" s="29"/>
      <c r="WL233" s="29"/>
      <c r="WM233" s="29"/>
      <c r="WN233" s="29"/>
      <c r="WO233" s="29"/>
      <c r="WP233" s="29"/>
      <c r="WQ233" s="29"/>
      <c r="WR233" s="29"/>
      <c r="WS233" s="29"/>
      <c r="WT233" s="29"/>
      <c r="WU233" s="29"/>
      <c r="WV233" s="29"/>
      <c r="WW233" s="29"/>
      <c r="WX233" s="29"/>
      <c r="WY233" s="29"/>
      <c r="WZ233" s="29"/>
      <c r="XA233" s="29"/>
      <c r="XB233" s="29"/>
      <c r="XC233" s="29"/>
      <c r="XD233" s="29"/>
      <c r="XE233" s="29"/>
      <c r="XF233" s="29"/>
      <c r="XG233" s="29"/>
      <c r="XH233" s="29"/>
      <c r="XI233" s="29"/>
      <c r="XJ233" s="29"/>
      <c r="XK233" s="29"/>
      <c r="XL233" s="29"/>
      <c r="XM233" s="29"/>
      <c r="XN233" s="29"/>
      <c r="XO233" s="29"/>
      <c r="XP233" s="29"/>
      <c r="XQ233" s="29"/>
      <c r="XR233" s="29"/>
      <c r="XS233" s="29"/>
      <c r="XT233" s="29"/>
      <c r="XU233" s="29"/>
      <c r="XV233" s="29"/>
      <c r="XW233" s="29"/>
      <c r="XX233" s="29"/>
      <c r="XY233" s="29"/>
      <c r="XZ233" s="29"/>
      <c r="YA233" s="29"/>
      <c r="YB233" s="29"/>
      <c r="YC233" s="29"/>
      <c r="YD233" s="29"/>
      <c r="YE233" s="29"/>
      <c r="YF233" s="29"/>
      <c r="YG233" s="29"/>
      <c r="YH233" s="29"/>
      <c r="YI233" s="29"/>
    </row>
    <row r="234" spans="1:659" s="87" customFormat="1" ht="39">
      <c r="A234" s="1020">
        <v>10.050000000000001</v>
      </c>
      <c r="B234" s="1035" t="s">
        <v>311</v>
      </c>
      <c r="C234" s="1037"/>
      <c r="D234" s="1037"/>
      <c r="E234" s="1037"/>
      <c r="F234" s="1037"/>
      <c r="G234" s="1037"/>
      <c r="H234" s="1037"/>
      <c r="I234" s="1037"/>
      <c r="J234" s="1037"/>
      <c r="K234" s="1037"/>
      <c r="L234" s="1037"/>
      <c r="M234" s="1041"/>
      <c r="N234" s="1041"/>
      <c r="O234" s="258"/>
      <c r="P234" s="1037"/>
      <c r="Q234" s="1037"/>
      <c r="R234" s="1037"/>
      <c r="S234" s="1037"/>
      <c r="T234" s="1037"/>
      <c r="U234" s="1037"/>
      <c r="V234" s="1041"/>
      <c r="W234" s="1041"/>
      <c r="X234" s="258"/>
      <c r="Y234" s="1037"/>
      <c r="Z234" s="1037"/>
      <c r="AA234" s="1037"/>
      <c r="AB234" s="1037"/>
      <c r="AC234" s="1041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  <c r="IW234" s="29"/>
      <c r="IX234" s="29"/>
      <c r="IY234" s="29"/>
      <c r="IZ234" s="29"/>
      <c r="JA234" s="29"/>
      <c r="JB234" s="29"/>
      <c r="JC234" s="29"/>
      <c r="JD234" s="29"/>
      <c r="JE234" s="29"/>
      <c r="JF234" s="29"/>
      <c r="JG234" s="29"/>
      <c r="JH234" s="29"/>
      <c r="JI234" s="29"/>
      <c r="JJ234" s="29"/>
      <c r="JK234" s="29"/>
      <c r="JL234" s="29"/>
      <c r="JM234" s="29"/>
      <c r="JN234" s="29"/>
      <c r="JO234" s="29"/>
      <c r="JP234" s="29"/>
      <c r="JQ234" s="29"/>
      <c r="JR234" s="29"/>
      <c r="JS234" s="29"/>
      <c r="JT234" s="29"/>
      <c r="JU234" s="29"/>
      <c r="JV234" s="29"/>
      <c r="JW234" s="29"/>
      <c r="JX234" s="29"/>
      <c r="JY234" s="29"/>
      <c r="JZ234" s="29"/>
      <c r="KA234" s="29"/>
      <c r="KB234" s="29"/>
      <c r="KC234" s="29"/>
      <c r="KD234" s="29"/>
      <c r="KE234" s="29"/>
      <c r="KF234" s="29"/>
      <c r="KG234" s="29"/>
      <c r="KH234" s="29"/>
      <c r="KI234" s="29"/>
      <c r="KJ234" s="29"/>
      <c r="KK234" s="29"/>
      <c r="KL234" s="29"/>
      <c r="KM234" s="29"/>
      <c r="KN234" s="29"/>
      <c r="KO234" s="29"/>
      <c r="KP234" s="29"/>
      <c r="KQ234" s="29"/>
      <c r="KR234" s="29"/>
      <c r="KS234" s="29"/>
      <c r="KT234" s="29"/>
      <c r="KU234" s="29"/>
      <c r="KV234" s="29"/>
      <c r="KW234" s="29"/>
      <c r="KX234" s="29"/>
      <c r="KY234" s="29"/>
      <c r="KZ234" s="29"/>
      <c r="LA234" s="29"/>
      <c r="LB234" s="29"/>
      <c r="LC234" s="29"/>
      <c r="LD234" s="29"/>
      <c r="LE234" s="29"/>
      <c r="LF234" s="29"/>
      <c r="LG234" s="29"/>
      <c r="LH234" s="29"/>
      <c r="LI234" s="29"/>
      <c r="LJ234" s="29"/>
      <c r="LK234" s="29"/>
      <c r="LL234" s="29"/>
      <c r="LM234" s="29"/>
      <c r="LN234" s="29"/>
      <c r="LO234" s="29"/>
      <c r="LP234" s="29"/>
      <c r="LQ234" s="29"/>
      <c r="LR234" s="29"/>
      <c r="LS234" s="29"/>
      <c r="LT234" s="29"/>
      <c r="LU234" s="29"/>
      <c r="LV234" s="29"/>
      <c r="LW234" s="29"/>
      <c r="LX234" s="29"/>
      <c r="LY234" s="29"/>
      <c r="LZ234" s="29"/>
      <c r="MA234" s="29"/>
      <c r="MB234" s="29"/>
      <c r="MC234" s="29"/>
      <c r="MD234" s="29"/>
      <c r="ME234" s="29"/>
      <c r="MF234" s="29"/>
      <c r="MG234" s="29"/>
      <c r="MH234" s="29"/>
      <c r="MI234" s="29"/>
      <c r="MJ234" s="29"/>
      <c r="MK234" s="29"/>
      <c r="ML234" s="29"/>
      <c r="MM234" s="29"/>
      <c r="MN234" s="29"/>
      <c r="MO234" s="29"/>
      <c r="MP234" s="29"/>
      <c r="MQ234" s="29"/>
      <c r="MR234" s="29"/>
      <c r="MS234" s="29"/>
      <c r="MT234" s="29"/>
      <c r="MU234" s="29"/>
      <c r="MV234" s="29"/>
      <c r="MW234" s="29"/>
      <c r="MX234" s="29"/>
      <c r="MY234" s="29"/>
      <c r="MZ234" s="29"/>
      <c r="NA234" s="29"/>
      <c r="NB234" s="29"/>
      <c r="NC234" s="29"/>
      <c r="ND234" s="29"/>
      <c r="NE234" s="29"/>
      <c r="NF234" s="29"/>
      <c r="NG234" s="29"/>
      <c r="NH234" s="29"/>
      <c r="NI234" s="29"/>
      <c r="NJ234" s="29"/>
      <c r="NK234" s="29"/>
      <c r="NL234" s="29"/>
      <c r="NM234" s="29"/>
      <c r="NN234" s="29"/>
      <c r="NO234" s="29"/>
      <c r="NP234" s="29"/>
      <c r="NQ234" s="29"/>
      <c r="NR234" s="29"/>
      <c r="NS234" s="29"/>
      <c r="NT234" s="29"/>
      <c r="NU234" s="29"/>
      <c r="NV234" s="29"/>
      <c r="NW234" s="29"/>
      <c r="NX234" s="29"/>
      <c r="NY234" s="29"/>
      <c r="NZ234" s="29"/>
      <c r="OA234" s="29"/>
      <c r="OB234" s="29"/>
      <c r="OC234" s="29"/>
      <c r="OD234" s="29"/>
      <c r="OE234" s="29"/>
      <c r="OF234" s="29"/>
      <c r="OG234" s="29"/>
      <c r="OH234" s="29"/>
      <c r="OI234" s="29"/>
      <c r="OJ234" s="29"/>
      <c r="OK234" s="29"/>
      <c r="OL234" s="29"/>
      <c r="OM234" s="29"/>
      <c r="ON234" s="29"/>
      <c r="OO234" s="29"/>
      <c r="OP234" s="29"/>
      <c r="OQ234" s="29"/>
      <c r="OR234" s="29"/>
      <c r="OS234" s="29"/>
      <c r="OT234" s="29"/>
      <c r="OU234" s="29"/>
      <c r="OV234" s="29"/>
      <c r="OW234" s="29"/>
      <c r="OX234" s="29"/>
      <c r="OY234" s="29"/>
      <c r="OZ234" s="29"/>
      <c r="PA234" s="29"/>
      <c r="PB234" s="29"/>
      <c r="PC234" s="29"/>
      <c r="PD234" s="29"/>
      <c r="PE234" s="29"/>
      <c r="PF234" s="29"/>
      <c r="PG234" s="29"/>
      <c r="PH234" s="29"/>
      <c r="PI234" s="29"/>
      <c r="PJ234" s="29"/>
      <c r="PK234" s="29"/>
      <c r="PL234" s="29"/>
      <c r="PM234" s="29"/>
      <c r="PN234" s="29"/>
      <c r="PO234" s="29"/>
      <c r="PP234" s="29"/>
      <c r="PQ234" s="29"/>
      <c r="PR234" s="29"/>
      <c r="PS234" s="29"/>
      <c r="PT234" s="29"/>
      <c r="PU234" s="29"/>
      <c r="PV234" s="29"/>
      <c r="PW234" s="29"/>
      <c r="PX234" s="29"/>
      <c r="PY234" s="29"/>
      <c r="PZ234" s="29"/>
      <c r="QA234" s="29"/>
      <c r="QB234" s="29"/>
      <c r="QC234" s="29"/>
      <c r="QD234" s="29"/>
      <c r="QE234" s="29"/>
      <c r="QF234" s="29"/>
      <c r="QG234" s="29"/>
      <c r="QH234" s="29"/>
      <c r="QI234" s="29"/>
      <c r="QJ234" s="29"/>
      <c r="QK234" s="29"/>
      <c r="QL234" s="29"/>
      <c r="QM234" s="29"/>
      <c r="QN234" s="29"/>
      <c r="QO234" s="29"/>
      <c r="QP234" s="29"/>
      <c r="QQ234" s="29"/>
      <c r="QR234" s="29"/>
      <c r="QS234" s="29"/>
      <c r="QT234" s="29"/>
      <c r="QU234" s="29"/>
      <c r="QV234" s="29"/>
      <c r="QW234" s="29"/>
      <c r="QX234" s="29"/>
      <c r="QY234" s="29"/>
      <c r="QZ234" s="29"/>
      <c r="RA234" s="29"/>
      <c r="RB234" s="29"/>
      <c r="RC234" s="29"/>
      <c r="RD234" s="29"/>
      <c r="RE234" s="29"/>
      <c r="RF234" s="29"/>
      <c r="RG234" s="29"/>
      <c r="RH234" s="29"/>
      <c r="RI234" s="29"/>
      <c r="RJ234" s="29"/>
      <c r="RK234" s="29"/>
      <c r="RL234" s="29"/>
      <c r="RM234" s="29"/>
      <c r="RN234" s="29"/>
      <c r="RO234" s="29"/>
      <c r="RP234" s="29"/>
      <c r="RQ234" s="29"/>
      <c r="RR234" s="29"/>
      <c r="RS234" s="29"/>
      <c r="RT234" s="29"/>
      <c r="RU234" s="29"/>
      <c r="RV234" s="29"/>
      <c r="RW234" s="29"/>
      <c r="RX234" s="29"/>
      <c r="RY234" s="29"/>
      <c r="RZ234" s="29"/>
      <c r="SA234" s="29"/>
      <c r="SB234" s="29"/>
      <c r="SC234" s="29"/>
      <c r="SD234" s="29"/>
      <c r="SE234" s="29"/>
      <c r="SF234" s="29"/>
      <c r="SG234" s="29"/>
      <c r="SH234" s="29"/>
      <c r="SI234" s="29"/>
      <c r="SJ234" s="29"/>
      <c r="SK234" s="29"/>
      <c r="SL234" s="29"/>
      <c r="SM234" s="29"/>
      <c r="SN234" s="29"/>
      <c r="SO234" s="29"/>
      <c r="SP234" s="29"/>
      <c r="SQ234" s="29"/>
      <c r="SR234" s="29"/>
      <c r="SS234" s="29"/>
      <c r="ST234" s="29"/>
      <c r="SU234" s="29"/>
      <c r="SV234" s="29"/>
      <c r="SW234" s="29"/>
      <c r="SX234" s="29"/>
      <c r="SY234" s="29"/>
      <c r="SZ234" s="29"/>
      <c r="TA234" s="29"/>
      <c r="TB234" s="29"/>
      <c r="TC234" s="29"/>
      <c r="TD234" s="29"/>
      <c r="TE234" s="29"/>
      <c r="TF234" s="29"/>
      <c r="TG234" s="29"/>
      <c r="TH234" s="29"/>
      <c r="TI234" s="29"/>
      <c r="TJ234" s="29"/>
      <c r="TK234" s="29"/>
      <c r="TL234" s="29"/>
      <c r="TM234" s="29"/>
      <c r="TN234" s="29"/>
      <c r="TO234" s="29"/>
      <c r="TP234" s="29"/>
      <c r="TQ234" s="29"/>
      <c r="TR234" s="29"/>
      <c r="TS234" s="29"/>
      <c r="TT234" s="29"/>
      <c r="TU234" s="29"/>
      <c r="TV234" s="29"/>
      <c r="TW234" s="29"/>
      <c r="TX234" s="29"/>
      <c r="TY234" s="29"/>
      <c r="TZ234" s="29"/>
      <c r="UA234" s="29"/>
      <c r="UB234" s="29"/>
      <c r="UC234" s="29"/>
      <c r="UD234" s="29"/>
      <c r="UE234" s="29"/>
      <c r="UF234" s="29"/>
      <c r="UG234" s="29"/>
      <c r="UH234" s="29"/>
      <c r="UI234" s="29"/>
      <c r="UJ234" s="29"/>
      <c r="UK234" s="29"/>
      <c r="UL234" s="29"/>
      <c r="UM234" s="29"/>
      <c r="UN234" s="29"/>
      <c r="UO234" s="29"/>
      <c r="UP234" s="29"/>
      <c r="UQ234" s="29"/>
      <c r="UR234" s="29"/>
      <c r="US234" s="29"/>
      <c r="UT234" s="29"/>
      <c r="UU234" s="29"/>
      <c r="UV234" s="29"/>
      <c r="UW234" s="29"/>
      <c r="UX234" s="29"/>
      <c r="UY234" s="29"/>
      <c r="UZ234" s="29"/>
      <c r="VA234" s="29"/>
      <c r="VB234" s="29"/>
      <c r="VC234" s="29"/>
      <c r="VD234" s="29"/>
      <c r="VE234" s="29"/>
      <c r="VF234" s="29"/>
      <c r="VG234" s="29"/>
      <c r="VH234" s="29"/>
      <c r="VI234" s="29"/>
      <c r="VJ234" s="29"/>
      <c r="VK234" s="29"/>
      <c r="VL234" s="29"/>
      <c r="VM234" s="29"/>
      <c r="VN234" s="29"/>
      <c r="VO234" s="29"/>
      <c r="VP234" s="29"/>
      <c r="VQ234" s="29"/>
      <c r="VR234" s="29"/>
      <c r="VS234" s="29"/>
      <c r="VT234" s="29"/>
      <c r="VU234" s="29"/>
      <c r="VV234" s="29"/>
      <c r="VW234" s="29"/>
      <c r="VX234" s="29"/>
      <c r="VY234" s="29"/>
      <c r="VZ234" s="29"/>
      <c r="WA234" s="29"/>
      <c r="WB234" s="29"/>
      <c r="WC234" s="29"/>
      <c r="WD234" s="29"/>
      <c r="WE234" s="29"/>
      <c r="WF234" s="29"/>
      <c r="WG234" s="29"/>
      <c r="WH234" s="29"/>
      <c r="WI234" s="29"/>
      <c r="WJ234" s="29"/>
      <c r="WK234" s="29"/>
      <c r="WL234" s="29"/>
      <c r="WM234" s="29"/>
      <c r="WN234" s="29"/>
      <c r="WO234" s="29"/>
      <c r="WP234" s="29"/>
      <c r="WQ234" s="29"/>
      <c r="WR234" s="29"/>
      <c r="WS234" s="29"/>
      <c r="WT234" s="29"/>
      <c r="WU234" s="29"/>
      <c r="WV234" s="29"/>
      <c r="WW234" s="29"/>
      <c r="WX234" s="29"/>
      <c r="WY234" s="29"/>
      <c r="WZ234" s="29"/>
      <c r="XA234" s="29"/>
      <c r="XB234" s="29"/>
      <c r="XC234" s="29"/>
      <c r="XD234" s="29"/>
      <c r="XE234" s="29"/>
      <c r="XF234" s="29"/>
      <c r="XG234" s="29"/>
      <c r="XH234" s="29"/>
      <c r="XI234" s="29"/>
      <c r="XJ234" s="29"/>
      <c r="XK234" s="29"/>
      <c r="XL234" s="29"/>
      <c r="XM234" s="29"/>
      <c r="XN234" s="29"/>
      <c r="XO234" s="29"/>
      <c r="XP234" s="29"/>
      <c r="XQ234" s="29"/>
      <c r="XR234" s="29"/>
      <c r="XS234" s="29"/>
      <c r="XT234" s="29"/>
      <c r="XU234" s="29"/>
      <c r="XV234" s="29"/>
      <c r="XW234" s="29"/>
      <c r="XX234" s="29"/>
      <c r="XY234" s="29"/>
      <c r="XZ234" s="29"/>
      <c r="YA234" s="29"/>
      <c r="YB234" s="29"/>
      <c r="YC234" s="29"/>
      <c r="YD234" s="29"/>
      <c r="YE234" s="29"/>
      <c r="YF234" s="29"/>
      <c r="YG234" s="29"/>
      <c r="YH234" s="29"/>
      <c r="YI234" s="29"/>
    </row>
    <row r="235" spans="1:659" s="87" customFormat="1" ht="19.5">
      <c r="A235" s="1020"/>
      <c r="B235" s="1041" t="s">
        <v>54</v>
      </c>
      <c r="C235" s="1037"/>
      <c r="D235" s="1037"/>
      <c r="E235" s="1037"/>
      <c r="F235" s="1037"/>
      <c r="G235" s="1037"/>
      <c r="H235" s="1037"/>
      <c r="I235" s="1037"/>
      <c r="J235" s="1037"/>
      <c r="K235" s="1037"/>
      <c r="L235" s="1037"/>
      <c r="M235" s="1041"/>
      <c r="N235" s="1041"/>
      <c r="O235" s="258"/>
      <c r="P235" s="1037"/>
      <c r="Q235" s="1037"/>
      <c r="R235" s="1037"/>
      <c r="S235" s="1037"/>
      <c r="T235" s="1037"/>
      <c r="U235" s="1037"/>
      <c r="V235" s="1041"/>
      <c r="W235" s="1041"/>
      <c r="X235" s="258"/>
      <c r="Y235" s="1037"/>
      <c r="Z235" s="1037"/>
      <c r="AA235" s="1037"/>
      <c r="AB235" s="1037"/>
      <c r="AC235" s="1041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  <c r="IU235" s="29"/>
      <c r="IV235" s="29"/>
      <c r="IW235" s="29"/>
      <c r="IX235" s="29"/>
      <c r="IY235" s="29"/>
      <c r="IZ235" s="29"/>
      <c r="JA235" s="29"/>
      <c r="JB235" s="29"/>
      <c r="JC235" s="29"/>
      <c r="JD235" s="29"/>
      <c r="JE235" s="29"/>
      <c r="JF235" s="29"/>
      <c r="JG235" s="29"/>
      <c r="JH235" s="29"/>
      <c r="JI235" s="29"/>
      <c r="JJ235" s="29"/>
      <c r="JK235" s="29"/>
      <c r="JL235" s="29"/>
      <c r="JM235" s="29"/>
      <c r="JN235" s="29"/>
      <c r="JO235" s="29"/>
      <c r="JP235" s="29"/>
      <c r="JQ235" s="29"/>
      <c r="JR235" s="29"/>
      <c r="JS235" s="29"/>
      <c r="JT235" s="29"/>
      <c r="JU235" s="29"/>
      <c r="JV235" s="29"/>
      <c r="JW235" s="29"/>
      <c r="JX235" s="29"/>
      <c r="JY235" s="29"/>
      <c r="JZ235" s="29"/>
      <c r="KA235" s="29"/>
      <c r="KB235" s="29"/>
      <c r="KC235" s="29"/>
      <c r="KD235" s="29"/>
      <c r="KE235" s="29"/>
      <c r="KF235" s="29"/>
      <c r="KG235" s="29"/>
      <c r="KH235" s="29"/>
      <c r="KI235" s="29"/>
      <c r="KJ235" s="29"/>
      <c r="KK235" s="29"/>
      <c r="KL235" s="29"/>
      <c r="KM235" s="29"/>
      <c r="KN235" s="29"/>
      <c r="KO235" s="29"/>
      <c r="KP235" s="29"/>
      <c r="KQ235" s="29"/>
      <c r="KR235" s="29"/>
      <c r="KS235" s="29"/>
      <c r="KT235" s="29"/>
      <c r="KU235" s="29"/>
      <c r="KV235" s="29"/>
      <c r="KW235" s="29"/>
      <c r="KX235" s="29"/>
      <c r="KY235" s="29"/>
      <c r="KZ235" s="29"/>
      <c r="LA235" s="29"/>
      <c r="LB235" s="29"/>
      <c r="LC235" s="29"/>
      <c r="LD235" s="29"/>
      <c r="LE235" s="29"/>
      <c r="LF235" s="29"/>
      <c r="LG235" s="29"/>
      <c r="LH235" s="29"/>
      <c r="LI235" s="29"/>
      <c r="LJ235" s="29"/>
      <c r="LK235" s="29"/>
      <c r="LL235" s="29"/>
      <c r="LM235" s="29"/>
      <c r="LN235" s="29"/>
      <c r="LO235" s="29"/>
      <c r="LP235" s="29"/>
      <c r="LQ235" s="29"/>
      <c r="LR235" s="29"/>
      <c r="LS235" s="29"/>
      <c r="LT235" s="29"/>
      <c r="LU235" s="29"/>
      <c r="LV235" s="29"/>
      <c r="LW235" s="29"/>
      <c r="LX235" s="29"/>
      <c r="LY235" s="29"/>
      <c r="LZ235" s="29"/>
      <c r="MA235" s="29"/>
      <c r="MB235" s="29"/>
      <c r="MC235" s="29"/>
      <c r="MD235" s="29"/>
      <c r="ME235" s="29"/>
      <c r="MF235" s="29"/>
      <c r="MG235" s="29"/>
      <c r="MH235" s="29"/>
      <c r="MI235" s="29"/>
      <c r="MJ235" s="29"/>
      <c r="MK235" s="29"/>
      <c r="ML235" s="29"/>
      <c r="MM235" s="29"/>
      <c r="MN235" s="29"/>
      <c r="MO235" s="29"/>
      <c r="MP235" s="29"/>
      <c r="MQ235" s="29"/>
      <c r="MR235" s="29"/>
      <c r="MS235" s="29"/>
      <c r="MT235" s="29"/>
      <c r="MU235" s="29"/>
      <c r="MV235" s="29"/>
      <c r="MW235" s="29"/>
      <c r="MX235" s="29"/>
      <c r="MY235" s="29"/>
      <c r="MZ235" s="29"/>
      <c r="NA235" s="29"/>
      <c r="NB235" s="29"/>
      <c r="NC235" s="29"/>
      <c r="ND235" s="29"/>
      <c r="NE235" s="29"/>
      <c r="NF235" s="29"/>
      <c r="NG235" s="29"/>
      <c r="NH235" s="29"/>
      <c r="NI235" s="29"/>
      <c r="NJ235" s="29"/>
      <c r="NK235" s="29"/>
      <c r="NL235" s="29"/>
      <c r="NM235" s="29"/>
      <c r="NN235" s="29"/>
      <c r="NO235" s="29"/>
      <c r="NP235" s="29"/>
      <c r="NQ235" s="29"/>
      <c r="NR235" s="29"/>
      <c r="NS235" s="29"/>
      <c r="NT235" s="29"/>
      <c r="NU235" s="29"/>
      <c r="NV235" s="29"/>
      <c r="NW235" s="29"/>
      <c r="NX235" s="29"/>
      <c r="NY235" s="29"/>
      <c r="NZ235" s="29"/>
      <c r="OA235" s="29"/>
      <c r="OB235" s="29"/>
      <c r="OC235" s="29"/>
      <c r="OD235" s="29"/>
      <c r="OE235" s="29"/>
      <c r="OF235" s="29"/>
      <c r="OG235" s="29"/>
      <c r="OH235" s="29"/>
      <c r="OI235" s="29"/>
      <c r="OJ235" s="29"/>
      <c r="OK235" s="29"/>
      <c r="OL235" s="29"/>
      <c r="OM235" s="29"/>
      <c r="ON235" s="29"/>
      <c r="OO235" s="29"/>
      <c r="OP235" s="29"/>
      <c r="OQ235" s="29"/>
      <c r="OR235" s="29"/>
      <c r="OS235" s="29"/>
      <c r="OT235" s="29"/>
      <c r="OU235" s="29"/>
      <c r="OV235" s="29"/>
      <c r="OW235" s="29"/>
      <c r="OX235" s="29"/>
      <c r="OY235" s="29"/>
      <c r="OZ235" s="29"/>
      <c r="PA235" s="29"/>
      <c r="PB235" s="29"/>
      <c r="PC235" s="29"/>
      <c r="PD235" s="29"/>
      <c r="PE235" s="29"/>
      <c r="PF235" s="29"/>
      <c r="PG235" s="29"/>
      <c r="PH235" s="29"/>
      <c r="PI235" s="29"/>
      <c r="PJ235" s="29"/>
      <c r="PK235" s="29"/>
      <c r="PL235" s="29"/>
      <c r="PM235" s="29"/>
      <c r="PN235" s="29"/>
      <c r="PO235" s="29"/>
      <c r="PP235" s="29"/>
      <c r="PQ235" s="29"/>
      <c r="PR235" s="29"/>
      <c r="PS235" s="29"/>
      <c r="PT235" s="29"/>
      <c r="PU235" s="29"/>
      <c r="PV235" s="29"/>
      <c r="PW235" s="29"/>
      <c r="PX235" s="29"/>
      <c r="PY235" s="29"/>
      <c r="PZ235" s="29"/>
      <c r="QA235" s="29"/>
      <c r="QB235" s="29"/>
      <c r="QC235" s="29"/>
      <c r="QD235" s="29"/>
      <c r="QE235" s="29"/>
      <c r="QF235" s="29"/>
      <c r="QG235" s="29"/>
      <c r="QH235" s="29"/>
      <c r="QI235" s="29"/>
      <c r="QJ235" s="29"/>
      <c r="QK235" s="29"/>
      <c r="QL235" s="29"/>
      <c r="QM235" s="29"/>
      <c r="QN235" s="29"/>
      <c r="QO235" s="29"/>
      <c r="QP235" s="29"/>
      <c r="QQ235" s="29"/>
      <c r="QR235" s="29"/>
      <c r="QS235" s="29"/>
      <c r="QT235" s="29"/>
      <c r="QU235" s="29"/>
      <c r="QV235" s="29"/>
      <c r="QW235" s="29"/>
      <c r="QX235" s="29"/>
      <c r="QY235" s="29"/>
      <c r="QZ235" s="29"/>
      <c r="RA235" s="29"/>
      <c r="RB235" s="29"/>
      <c r="RC235" s="29"/>
      <c r="RD235" s="29"/>
      <c r="RE235" s="29"/>
      <c r="RF235" s="29"/>
      <c r="RG235" s="29"/>
      <c r="RH235" s="29"/>
      <c r="RI235" s="29"/>
      <c r="RJ235" s="29"/>
      <c r="RK235" s="29"/>
      <c r="RL235" s="29"/>
      <c r="RM235" s="29"/>
      <c r="RN235" s="29"/>
      <c r="RO235" s="29"/>
      <c r="RP235" s="29"/>
      <c r="RQ235" s="29"/>
      <c r="RR235" s="29"/>
      <c r="RS235" s="29"/>
      <c r="RT235" s="29"/>
      <c r="RU235" s="29"/>
      <c r="RV235" s="29"/>
      <c r="RW235" s="29"/>
      <c r="RX235" s="29"/>
      <c r="RY235" s="29"/>
      <c r="RZ235" s="29"/>
      <c r="SA235" s="29"/>
      <c r="SB235" s="29"/>
      <c r="SC235" s="29"/>
      <c r="SD235" s="29"/>
      <c r="SE235" s="29"/>
      <c r="SF235" s="29"/>
      <c r="SG235" s="29"/>
      <c r="SH235" s="29"/>
      <c r="SI235" s="29"/>
      <c r="SJ235" s="29"/>
      <c r="SK235" s="29"/>
      <c r="SL235" s="29"/>
      <c r="SM235" s="29"/>
      <c r="SN235" s="29"/>
      <c r="SO235" s="29"/>
      <c r="SP235" s="29"/>
      <c r="SQ235" s="29"/>
      <c r="SR235" s="29"/>
      <c r="SS235" s="29"/>
      <c r="ST235" s="29"/>
      <c r="SU235" s="29"/>
      <c r="SV235" s="29"/>
      <c r="SW235" s="29"/>
      <c r="SX235" s="29"/>
      <c r="SY235" s="29"/>
      <c r="SZ235" s="29"/>
      <c r="TA235" s="29"/>
      <c r="TB235" s="29"/>
      <c r="TC235" s="29"/>
      <c r="TD235" s="29"/>
      <c r="TE235" s="29"/>
      <c r="TF235" s="29"/>
      <c r="TG235" s="29"/>
      <c r="TH235" s="29"/>
      <c r="TI235" s="29"/>
      <c r="TJ235" s="29"/>
      <c r="TK235" s="29"/>
      <c r="TL235" s="29"/>
      <c r="TM235" s="29"/>
      <c r="TN235" s="29"/>
      <c r="TO235" s="29"/>
      <c r="TP235" s="29"/>
      <c r="TQ235" s="29"/>
      <c r="TR235" s="29"/>
      <c r="TS235" s="29"/>
      <c r="TT235" s="29"/>
      <c r="TU235" s="29"/>
      <c r="TV235" s="29"/>
      <c r="TW235" s="29"/>
      <c r="TX235" s="29"/>
      <c r="TY235" s="29"/>
      <c r="TZ235" s="29"/>
      <c r="UA235" s="29"/>
      <c r="UB235" s="29"/>
      <c r="UC235" s="29"/>
      <c r="UD235" s="29"/>
      <c r="UE235" s="29"/>
      <c r="UF235" s="29"/>
      <c r="UG235" s="29"/>
      <c r="UH235" s="29"/>
      <c r="UI235" s="29"/>
      <c r="UJ235" s="29"/>
      <c r="UK235" s="29"/>
      <c r="UL235" s="29"/>
      <c r="UM235" s="29"/>
      <c r="UN235" s="29"/>
      <c r="UO235" s="29"/>
      <c r="UP235" s="29"/>
      <c r="UQ235" s="29"/>
      <c r="UR235" s="29"/>
      <c r="US235" s="29"/>
      <c r="UT235" s="29"/>
      <c r="UU235" s="29"/>
      <c r="UV235" s="29"/>
      <c r="UW235" s="29"/>
      <c r="UX235" s="29"/>
      <c r="UY235" s="29"/>
      <c r="UZ235" s="29"/>
      <c r="VA235" s="29"/>
      <c r="VB235" s="29"/>
      <c r="VC235" s="29"/>
      <c r="VD235" s="29"/>
      <c r="VE235" s="29"/>
      <c r="VF235" s="29"/>
      <c r="VG235" s="29"/>
      <c r="VH235" s="29"/>
      <c r="VI235" s="29"/>
      <c r="VJ235" s="29"/>
      <c r="VK235" s="29"/>
      <c r="VL235" s="29"/>
      <c r="VM235" s="29"/>
      <c r="VN235" s="29"/>
      <c r="VO235" s="29"/>
      <c r="VP235" s="29"/>
      <c r="VQ235" s="29"/>
      <c r="VR235" s="29"/>
      <c r="VS235" s="29"/>
      <c r="VT235" s="29"/>
      <c r="VU235" s="29"/>
      <c r="VV235" s="29"/>
      <c r="VW235" s="29"/>
      <c r="VX235" s="29"/>
      <c r="VY235" s="29"/>
      <c r="VZ235" s="29"/>
      <c r="WA235" s="29"/>
      <c r="WB235" s="29"/>
      <c r="WC235" s="29"/>
      <c r="WD235" s="29"/>
      <c r="WE235" s="29"/>
      <c r="WF235" s="29"/>
      <c r="WG235" s="29"/>
      <c r="WH235" s="29"/>
      <c r="WI235" s="29"/>
      <c r="WJ235" s="29"/>
      <c r="WK235" s="29"/>
      <c r="WL235" s="29"/>
      <c r="WM235" s="29"/>
      <c r="WN235" s="29"/>
      <c r="WO235" s="29"/>
      <c r="WP235" s="29"/>
      <c r="WQ235" s="29"/>
      <c r="WR235" s="29"/>
      <c r="WS235" s="29"/>
      <c r="WT235" s="29"/>
      <c r="WU235" s="29"/>
      <c r="WV235" s="29"/>
      <c r="WW235" s="29"/>
      <c r="WX235" s="29"/>
      <c r="WY235" s="29"/>
      <c r="WZ235" s="29"/>
      <c r="XA235" s="29"/>
      <c r="XB235" s="29"/>
      <c r="XC235" s="29"/>
      <c r="XD235" s="29"/>
      <c r="XE235" s="29"/>
      <c r="XF235" s="29"/>
      <c r="XG235" s="29"/>
      <c r="XH235" s="29"/>
      <c r="XI235" s="29"/>
      <c r="XJ235" s="29"/>
      <c r="XK235" s="29"/>
      <c r="XL235" s="29"/>
      <c r="XM235" s="29"/>
      <c r="XN235" s="29"/>
      <c r="XO235" s="29"/>
      <c r="XP235" s="29"/>
      <c r="XQ235" s="29"/>
      <c r="XR235" s="29"/>
      <c r="XS235" s="29"/>
      <c r="XT235" s="29"/>
      <c r="XU235" s="29"/>
      <c r="XV235" s="29"/>
      <c r="XW235" s="29"/>
      <c r="XX235" s="29"/>
      <c r="XY235" s="29"/>
      <c r="XZ235" s="29"/>
      <c r="YA235" s="29"/>
      <c r="YB235" s="29"/>
      <c r="YC235" s="29"/>
      <c r="YD235" s="29"/>
      <c r="YE235" s="29"/>
      <c r="YF235" s="29"/>
      <c r="YG235" s="29"/>
      <c r="YH235" s="29"/>
      <c r="YI235" s="29"/>
    </row>
    <row r="236" spans="1:659" s="87" customFormat="1" ht="19.5">
      <c r="A236" s="1020"/>
      <c r="B236" s="1041" t="s">
        <v>55</v>
      </c>
      <c r="C236" s="1037"/>
      <c r="D236" s="1037"/>
      <c r="E236" s="1037"/>
      <c r="F236" s="1037"/>
      <c r="G236" s="1037"/>
      <c r="H236" s="1037"/>
      <c r="I236" s="1037"/>
      <c r="J236" s="1037"/>
      <c r="K236" s="1037"/>
      <c r="L236" s="1037"/>
      <c r="M236" s="1041"/>
      <c r="N236" s="1041"/>
      <c r="O236" s="258"/>
      <c r="P236" s="1037"/>
      <c r="Q236" s="1037"/>
      <c r="R236" s="1037"/>
      <c r="S236" s="1037"/>
      <c r="T236" s="1037"/>
      <c r="U236" s="1037"/>
      <c r="V236" s="1041"/>
      <c r="W236" s="1041"/>
      <c r="X236" s="258"/>
      <c r="Y236" s="1037"/>
      <c r="Z236" s="1037"/>
      <c r="AA236" s="1037"/>
      <c r="AB236" s="1037"/>
      <c r="AC236" s="1041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  <c r="IU236" s="29"/>
      <c r="IV236" s="29"/>
      <c r="IW236" s="29"/>
      <c r="IX236" s="29"/>
      <c r="IY236" s="29"/>
      <c r="IZ236" s="29"/>
      <c r="JA236" s="29"/>
      <c r="JB236" s="29"/>
      <c r="JC236" s="29"/>
      <c r="JD236" s="29"/>
      <c r="JE236" s="29"/>
      <c r="JF236" s="29"/>
      <c r="JG236" s="29"/>
      <c r="JH236" s="29"/>
      <c r="JI236" s="29"/>
      <c r="JJ236" s="29"/>
      <c r="JK236" s="29"/>
      <c r="JL236" s="29"/>
      <c r="JM236" s="29"/>
      <c r="JN236" s="29"/>
      <c r="JO236" s="29"/>
      <c r="JP236" s="29"/>
      <c r="JQ236" s="29"/>
      <c r="JR236" s="29"/>
      <c r="JS236" s="29"/>
      <c r="JT236" s="29"/>
      <c r="JU236" s="29"/>
      <c r="JV236" s="29"/>
      <c r="JW236" s="29"/>
      <c r="JX236" s="29"/>
      <c r="JY236" s="29"/>
      <c r="JZ236" s="29"/>
      <c r="KA236" s="29"/>
      <c r="KB236" s="29"/>
      <c r="KC236" s="29"/>
      <c r="KD236" s="29"/>
      <c r="KE236" s="29"/>
      <c r="KF236" s="29"/>
      <c r="KG236" s="29"/>
      <c r="KH236" s="29"/>
      <c r="KI236" s="29"/>
      <c r="KJ236" s="29"/>
      <c r="KK236" s="29"/>
      <c r="KL236" s="29"/>
      <c r="KM236" s="29"/>
      <c r="KN236" s="29"/>
      <c r="KO236" s="29"/>
      <c r="KP236" s="29"/>
      <c r="KQ236" s="29"/>
      <c r="KR236" s="29"/>
      <c r="KS236" s="29"/>
      <c r="KT236" s="29"/>
      <c r="KU236" s="29"/>
      <c r="KV236" s="29"/>
      <c r="KW236" s="29"/>
      <c r="KX236" s="29"/>
      <c r="KY236" s="29"/>
      <c r="KZ236" s="29"/>
      <c r="LA236" s="29"/>
      <c r="LB236" s="29"/>
      <c r="LC236" s="29"/>
      <c r="LD236" s="29"/>
      <c r="LE236" s="29"/>
      <c r="LF236" s="29"/>
      <c r="LG236" s="29"/>
      <c r="LH236" s="29"/>
      <c r="LI236" s="29"/>
      <c r="LJ236" s="29"/>
      <c r="LK236" s="29"/>
      <c r="LL236" s="29"/>
      <c r="LM236" s="29"/>
      <c r="LN236" s="29"/>
      <c r="LO236" s="29"/>
      <c r="LP236" s="29"/>
      <c r="LQ236" s="29"/>
      <c r="LR236" s="29"/>
      <c r="LS236" s="29"/>
      <c r="LT236" s="29"/>
      <c r="LU236" s="29"/>
      <c r="LV236" s="29"/>
      <c r="LW236" s="29"/>
      <c r="LX236" s="29"/>
      <c r="LY236" s="29"/>
      <c r="LZ236" s="29"/>
      <c r="MA236" s="29"/>
      <c r="MB236" s="29"/>
      <c r="MC236" s="29"/>
      <c r="MD236" s="29"/>
      <c r="ME236" s="29"/>
      <c r="MF236" s="29"/>
      <c r="MG236" s="29"/>
      <c r="MH236" s="29"/>
      <c r="MI236" s="29"/>
      <c r="MJ236" s="29"/>
      <c r="MK236" s="29"/>
      <c r="ML236" s="29"/>
      <c r="MM236" s="29"/>
      <c r="MN236" s="29"/>
      <c r="MO236" s="29"/>
      <c r="MP236" s="29"/>
      <c r="MQ236" s="29"/>
      <c r="MR236" s="29"/>
      <c r="MS236" s="29"/>
      <c r="MT236" s="29"/>
      <c r="MU236" s="29"/>
      <c r="MV236" s="29"/>
      <c r="MW236" s="29"/>
      <c r="MX236" s="29"/>
      <c r="MY236" s="29"/>
      <c r="MZ236" s="29"/>
      <c r="NA236" s="29"/>
      <c r="NB236" s="29"/>
      <c r="NC236" s="29"/>
      <c r="ND236" s="29"/>
      <c r="NE236" s="29"/>
      <c r="NF236" s="29"/>
      <c r="NG236" s="29"/>
      <c r="NH236" s="29"/>
      <c r="NI236" s="29"/>
      <c r="NJ236" s="29"/>
      <c r="NK236" s="29"/>
      <c r="NL236" s="29"/>
      <c r="NM236" s="29"/>
      <c r="NN236" s="29"/>
      <c r="NO236" s="29"/>
      <c r="NP236" s="29"/>
      <c r="NQ236" s="29"/>
      <c r="NR236" s="29"/>
      <c r="NS236" s="29"/>
      <c r="NT236" s="29"/>
      <c r="NU236" s="29"/>
      <c r="NV236" s="29"/>
      <c r="NW236" s="29"/>
      <c r="NX236" s="29"/>
      <c r="NY236" s="29"/>
      <c r="NZ236" s="29"/>
      <c r="OA236" s="29"/>
      <c r="OB236" s="29"/>
      <c r="OC236" s="29"/>
      <c r="OD236" s="29"/>
      <c r="OE236" s="29"/>
      <c r="OF236" s="29"/>
      <c r="OG236" s="29"/>
      <c r="OH236" s="29"/>
      <c r="OI236" s="29"/>
      <c r="OJ236" s="29"/>
      <c r="OK236" s="29"/>
      <c r="OL236" s="29"/>
      <c r="OM236" s="29"/>
      <c r="ON236" s="29"/>
      <c r="OO236" s="29"/>
      <c r="OP236" s="29"/>
      <c r="OQ236" s="29"/>
      <c r="OR236" s="29"/>
      <c r="OS236" s="29"/>
      <c r="OT236" s="29"/>
      <c r="OU236" s="29"/>
      <c r="OV236" s="29"/>
      <c r="OW236" s="29"/>
      <c r="OX236" s="29"/>
      <c r="OY236" s="29"/>
      <c r="OZ236" s="29"/>
      <c r="PA236" s="29"/>
      <c r="PB236" s="29"/>
      <c r="PC236" s="29"/>
      <c r="PD236" s="29"/>
      <c r="PE236" s="29"/>
      <c r="PF236" s="29"/>
      <c r="PG236" s="29"/>
      <c r="PH236" s="29"/>
      <c r="PI236" s="29"/>
      <c r="PJ236" s="29"/>
      <c r="PK236" s="29"/>
      <c r="PL236" s="29"/>
      <c r="PM236" s="29"/>
      <c r="PN236" s="29"/>
      <c r="PO236" s="29"/>
      <c r="PP236" s="29"/>
      <c r="PQ236" s="29"/>
      <c r="PR236" s="29"/>
      <c r="PS236" s="29"/>
      <c r="PT236" s="29"/>
      <c r="PU236" s="29"/>
      <c r="PV236" s="29"/>
      <c r="PW236" s="29"/>
      <c r="PX236" s="29"/>
      <c r="PY236" s="29"/>
      <c r="PZ236" s="29"/>
      <c r="QA236" s="29"/>
      <c r="QB236" s="29"/>
      <c r="QC236" s="29"/>
      <c r="QD236" s="29"/>
      <c r="QE236" s="29"/>
      <c r="QF236" s="29"/>
      <c r="QG236" s="29"/>
      <c r="QH236" s="29"/>
      <c r="QI236" s="29"/>
      <c r="QJ236" s="29"/>
      <c r="QK236" s="29"/>
      <c r="QL236" s="29"/>
      <c r="QM236" s="29"/>
      <c r="QN236" s="29"/>
      <c r="QO236" s="29"/>
      <c r="QP236" s="29"/>
      <c r="QQ236" s="29"/>
      <c r="QR236" s="29"/>
      <c r="QS236" s="29"/>
      <c r="QT236" s="29"/>
      <c r="QU236" s="29"/>
      <c r="QV236" s="29"/>
      <c r="QW236" s="29"/>
      <c r="QX236" s="29"/>
      <c r="QY236" s="29"/>
      <c r="QZ236" s="29"/>
      <c r="RA236" s="29"/>
      <c r="RB236" s="29"/>
      <c r="RC236" s="29"/>
      <c r="RD236" s="29"/>
      <c r="RE236" s="29"/>
      <c r="RF236" s="29"/>
      <c r="RG236" s="29"/>
      <c r="RH236" s="29"/>
      <c r="RI236" s="29"/>
      <c r="RJ236" s="29"/>
      <c r="RK236" s="29"/>
      <c r="RL236" s="29"/>
      <c r="RM236" s="29"/>
      <c r="RN236" s="29"/>
      <c r="RO236" s="29"/>
      <c r="RP236" s="29"/>
      <c r="RQ236" s="29"/>
      <c r="RR236" s="29"/>
      <c r="RS236" s="29"/>
      <c r="RT236" s="29"/>
      <c r="RU236" s="29"/>
      <c r="RV236" s="29"/>
      <c r="RW236" s="29"/>
      <c r="RX236" s="29"/>
      <c r="RY236" s="29"/>
      <c r="RZ236" s="29"/>
      <c r="SA236" s="29"/>
      <c r="SB236" s="29"/>
      <c r="SC236" s="29"/>
      <c r="SD236" s="29"/>
      <c r="SE236" s="29"/>
      <c r="SF236" s="29"/>
      <c r="SG236" s="29"/>
      <c r="SH236" s="29"/>
      <c r="SI236" s="29"/>
      <c r="SJ236" s="29"/>
      <c r="SK236" s="29"/>
      <c r="SL236" s="29"/>
      <c r="SM236" s="29"/>
      <c r="SN236" s="29"/>
      <c r="SO236" s="29"/>
      <c r="SP236" s="29"/>
      <c r="SQ236" s="29"/>
      <c r="SR236" s="29"/>
      <c r="SS236" s="29"/>
      <c r="ST236" s="29"/>
      <c r="SU236" s="29"/>
      <c r="SV236" s="29"/>
      <c r="SW236" s="29"/>
      <c r="SX236" s="29"/>
      <c r="SY236" s="29"/>
      <c r="SZ236" s="29"/>
      <c r="TA236" s="29"/>
      <c r="TB236" s="29"/>
      <c r="TC236" s="29"/>
      <c r="TD236" s="29"/>
      <c r="TE236" s="29"/>
      <c r="TF236" s="29"/>
      <c r="TG236" s="29"/>
      <c r="TH236" s="29"/>
      <c r="TI236" s="29"/>
      <c r="TJ236" s="29"/>
      <c r="TK236" s="29"/>
      <c r="TL236" s="29"/>
      <c r="TM236" s="29"/>
      <c r="TN236" s="29"/>
      <c r="TO236" s="29"/>
      <c r="TP236" s="29"/>
      <c r="TQ236" s="29"/>
      <c r="TR236" s="29"/>
      <c r="TS236" s="29"/>
      <c r="TT236" s="29"/>
      <c r="TU236" s="29"/>
      <c r="TV236" s="29"/>
      <c r="TW236" s="29"/>
      <c r="TX236" s="29"/>
      <c r="TY236" s="29"/>
      <c r="TZ236" s="29"/>
      <c r="UA236" s="29"/>
      <c r="UB236" s="29"/>
      <c r="UC236" s="29"/>
      <c r="UD236" s="29"/>
      <c r="UE236" s="29"/>
      <c r="UF236" s="29"/>
      <c r="UG236" s="29"/>
      <c r="UH236" s="29"/>
      <c r="UI236" s="29"/>
      <c r="UJ236" s="29"/>
      <c r="UK236" s="29"/>
      <c r="UL236" s="29"/>
      <c r="UM236" s="29"/>
      <c r="UN236" s="29"/>
      <c r="UO236" s="29"/>
      <c r="UP236" s="29"/>
      <c r="UQ236" s="29"/>
      <c r="UR236" s="29"/>
      <c r="US236" s="29"/>
      <c r="UT236" s="29"/>
      <c r="UU236" s="29"/>
      <c r="UV236" s="29"/>
      <c r="UW236" s="29"/>
      <c r="UX236" s="29"/>
      <c r="UY236" s="29"/>
      <c r="UZ236" s="29"/>
      <c r="VA236" s="29"/>
      <c r="VB236" s="29"/>
      <c r="VC236" s="29"/>
      <c r="VD236" s="29"/>
      <c r="VE236" s="29"/>
      <c r="VF236" s="29"/>
      <c r="VG236" s="29"/>
      <c r="VH236" s="29"/>
      <c r="VI236" s="29"/>
      <c r="VJ236" s="29"/>
      <c r="VK236" s="29"/>
      <c r="VL236" s="29"/>
      <c r="VM236" s="29"/>
      <c r="VN236" s="29"/>
      <c r="VO236" s="29"/>
      <c r="VP236" s="29"/>
      <c r="VQ236" s="29"/>
      <c r="VR236" s="29"/>
      <c r="VS236" s="29"/>
      <c r="VT236" s="29"/>
      <c r="VU236" s="29"/>
      <c r="VV236" s="29"/>
      <c r="VW236" s="29"/>
      <c r="VX236" s="29"/>
      <c r="VY236" s="29"/>
      <c r="VZ236" s="29"/>
      <c r="WA236" s="29"/>
      <c r="WB236" s="29"/>
      <c r="WC236" s="29"/>
      <c r="WD236" s="29"/>
      <c r="WE236" s="29"/>
      <c r="WF236" s="29"/>
      <c r="WG236" s="29"/>
      <c r="WH236" s="29"/>
      <c r="WI236" s="29"/>
      <c r="WJ236" s="29"/>
      <c r="WK236" s="29"/>
      <c r="WL236" s="29"/>
      <c r="WM236" s="29"/>
      <c r="WN236" s="29"/>
      <c r="WO236" s="29"/>
      <c r="WP236" s="29"/>
      <c r="WQ236" s="29"/>
      <c r="WR236" s="29"/>
      <c r="WS236" s="29"/>
      <c r="WT236" s="29"/>
      <c r="WU236" s="29"/>
      <c r="WV236" s="29"/>
      <c r="WW236" s="29"/>
      <c r="WX236" s="29"/>
      <c r="WY236" s="29"/>
      <c r="WZ236" s="29"/>
      <c r="XA236" s="29"/>
      <c r="XB236" s="29"/>
      <c r="XC236" s="29"/>
      <c r="XD236" s="29"/>
      <c r="XE236" s="29"/>
      <c r="XF236" s="29"/>
      <c r="XG236" s="29"/>
      <c r="XH236" s="29"/>
      <c r="XI236" s="29"/>
      <c r="XJ236" s="29"/>
      <c r="XK236" s="29"/>
      <c r="XL236" s="29"/>
      <c r="XM236" s="29"/>
      <c r="XN236" s="29"/>
      <c r="XO236" s="29"/>
      <c r="XP236" s="29"/>
      <c r="XQ236" s="29"/>
      <c r="XR236" s="29"/>
      <c r="XS236" s="29"/>
      <c r="XT236" s="29"/>
      <c r="XU236" s="29"/>
      <c r="XV236" s="29"/>
      <c r="XW236" s="29"/>
      <c r="XX236" s="29"/>
      <c r="XY236" s="29"/>
      <c r="XZ236" s="29"/>
      <c r="YA236" s="29"/>
      <c r="YB236" s="29"/>
      <c r="YC236" s="29"/>
      <c r="YD236" s="29"/>
      <c r="YE236" s="29"/>
      <c r="YF236" s="29"/>
      <c r="YG236" s="29"/>
      <c r="YH236" s="29"/>
      <c r="YI236" s="29"/>
    </row>
    <row r="237" spans="1:659" s="87" customFormat="1" ht="19.5">
      <c r="A237" s="1020"/>
      <c r="B237" s="1041" t="s">
        <v>56</v>
      </c>
      <c r="C237" s="1037"/>
      <c r="D237" s="1037"/>
      <c r="E237" s="1037"/>
      <c r="F237" s="1037"/>
      <c r="G237" s="1037"/>
      <c r="H237" s="1037"/>
      <c r="I237" s="1037"/>
      <c r="J237" s="1037"/>
      <c r="K237" s="1037"/>
      <c r="L237" s="1037"/>
      <c r="M237" s="1041"/>
      <c r="N237" s="1041"/>
      <c r="O237" s="258"/>
      <c r="P237" s="1037"/>
      <c r="Q237" s="1037"/>
      <c r="R237" s="1037"/>
      <c r="S237" s="1037"/>
      <c r="T237" s="1037"/>
      <c r="U237" s="1037"/>
      <c r="V237" s="1041"/>
      <c r="W237" s="1041"/>
      <c r="X237" s="258"/>
      <c r="Y237" s="1037"/>
      <c r="Z237" s="1037"/>
      <c r="AA237" s="1037"/>
      <c r="AB237" s="1037"/>
      <c r="AC237" s="1041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  <c r="IU237" s="29"/>
      <c r="IV237" s="29"/>
      <c r="IW237" s="29"/>
      <c r="IX237" s="29"/>
      <c r="IY237" s="29"/>
      <c r="IZ237" s="29"/>
      <c r="JA237" s="29"/>
      <c r="JB237" s="29"/>
      <c r="JC237" s="29"/>
      <c r="JD237" s="29"/>
      <c r="JE237" s="29"/>
      <c r="JF237" s="29"/>
      <c r="JG237" s="29"/>
      <c r="JH237" s="29"/>
      <c r="JI237" s="29"/>
      <c r="JJ237" s="29"/>
      <c r="JK237" s="29"/>
      <c r="JL237" s="29"/>
      <c r="JM237" s="29"/>
      <c r="JN237" s="29"/>
      <c r="JO237" s="29"/>
      <c r="JP237" s="29"/>
      <c r="JQ237" s="29"/>
      <c r="JR237" s="29"/>
      <c r="JS237" s="29"/>
      <c r="JT237" s="29"/>
      <c r="JU237" s="29"/>
      <c r="JV237" s="29"/>
      <c r="JW237" s="29"/>
      <c r="JX237" s="29"/>
      <c r="JY237" s="29"/>
      <c r="JZ237" s="29"/>
      <c r="KA237" s="29"/>
      <c r="KB237" s="29"/>
      <c r="KC237" s="29"/>
      <c r="KD237" s="29"/>
      <c r="KE237" s="29"/>
      <c r="KF237" s="29"/>
      <c r="KG237" s="29"/>
      <c r="KH237" s="29"/>
      <c r="KI237" s="29"/>
      <c r="KJ237" s="29"/>
      <c r="KK237" s="29"/>
      <c r="KL237" s="29"/>
      <c r="KM237" s="29"/>
      <c r="KN237" s="29"/>
      <c r="KO237" s="29"/>
      <c r="KP237" s="29"/>
      <c r="KQ237" s="29"/>
      <c r="KR237" s="29"/>
      <c r="KS237" s="29"/>
      <c r="KT237" s="29"/>
      <c r="KU237" s="29"/>
      <c r="KV237" s="29"/>
      <c r="KW237" s="29"/>
      <c r="KX237" s="29"/>
      <c r="KY237" s="29"/>
      <c r="KZ237" s="29"/>
      <c r="LA237" s="29"/>
      <c r="LB237" s="29"/>
      <c r="LC237" s="29"/>
      <c r="LD237" s="29"/>
      <c r="LE237" s="29"/>
      <c r="LF237" s="29"/>
      <c r="LG237" s="29"/>
      <c r="LH237" s="29"/>
      <c r="LI237" s="29"/>
      <c r="LJ237" s="29"/>
      <c r="LK237" s="29"/>
      <c r="LL237" s="29"/>
      <c r="LM237" s="29"/>
      <c r="LN237" s="29"/>
      <c r="LO237" s="29"/>
      <c r="LP237" s="29"/>
      <c r="LQ237" s="29"/>
      <c r="LR237" s="29"/>
      <c r="LS237" s="29"/>
      <c r="LT237" s="29"/>
      <c r="LU237" s="29"/>
      <c r="LV237" s="29"/>
      <c r="LW237" s="29"/>
      <c r="LX237" s="29"/>
      <c r="LY237" s="29"/>
      <c r="LZ237" s="29"/>
      <c r="MA237" s="29"/>
      <c r="MB237" s="29"/>
      <c r="MC237" s="29"/>
      <c r="MD237" s="29"/>
      <c r="ME237" s="29"/>
      <c r="MF237" s="29"/>
      <c r="MG237" s="29"/>
      <c r="MH237" s="29"/>
      <c r="MI237" s="29"/>
      <c r="MJ237" s="29"/>
      <c r="MK237" s="29"/>
      <c r="ML237" s="29"/>
      <c r="MM237" s="29"/>
      <c r="MN237" s="29"/>
      <c r="MO237" s="29"/>
      <c r="MP237" s="29"/>
      <c r="MQ237" s="29"/>
      <c r="MR237" s="29"/>
      <c r="MS237" s="29"/>
      <c r="MT237" s="29"/>
      <c r="MU237" s="29"/>
      <c r="MV237" s="29"/>
      <c r="MW237" s="29"/>
      <c r="MX237" s="29"/>
      <c r="MY237" s="29"/>
      <c r="MZ237" s="29"/>
      <c r="NA237" s="29"/>
      <c r="NB237" s="29"/>
      <c r="NC237" s="29"/>
      <c r="ND237" s="29"/>
      <c r="NE237" s="29"/>
      <c r="NF237" s="29"/>
      <c r="NG237" s="29"/>
      <c r="NH237" s="29"/>
      <c r="NI237" s="29"/>
      <c r="NJ237" s="29"/>
      <c r="NK237" s="29"/>
      <c r="NL237" s="29"/>
      <c r="NM237" s="29"/>
      <c r="NN237" s="29"/>
      <c r="NO237" s="29"/>
      <c r="NP237" s="29"/>
      <c r="NQ237" s="29"/>
      <c r="NR237" s="29"/>
      <c r="NS237" s="29"/>
      <c r="NT237" s="29"/>
      <c r="NU237" s="29"/>
      <c r="NV237" s="29"/>
      <c r="NW237" s="29"/>
      <c r="NX237" s="29"/>
      <c r="NY237" s="29"/>
      <c r="NZ237" s="29"/>
      <c r="OA237" s="29"/>
      <c r="OB237" s="29"/>
      <c r="OC237" s="29"/>
      <c r="OD237" s="29"/>
      <c r="OE237" s="29"/>
      <c r="OF237" s="29"/>
      <c r="OG237" s="29"/>
      <c r="OH237" s="29"/>
      <c r="OI237" s="29"/>
      <c r="OJ237" s="29"/>
      <c r="OK237" s="29"/>
      <c r="OL237" s="29"/>
      <c r="OM237" s="29"/>
      <c r="ON237" s="29"/>
      <c r="OO237" s="29"/>
      <c r="OP237" s="29"/>
      <c r="OQ237" s="29"/>
      <c r="OR237" s="29"/>
      <c r="OS237" s="29"/>
      <c r="OT237" s="29"/>
      <c r="OU237" s="29"/>
      <c r="OV237" s="29"/>
      <c r="OW237" s="29"/>
      <c r="OX237" s="29"/>
      <c r="OY237" s="29"/>
      <c r="OZ237" s="29"/>
      <c r="PA237" s="29"/>
      <c r="PB237" s="29"/>
      <c r="PC237" s="29"/>
      <c r="PD237" s="29"/>
      <c r="PE237" s="29"/>
      <c r="PF237" s="29"/>
      <c r="PG237" s="29"/>
      <c r="PH237" s="29"/>
      <c r="PI237" s="29"/>
      <c r="PJ237" s="29"/>
      <c r="PK237" s="29"/>
      <c r="PL237" s="29"/>
      <c r="PM237" s="29"/>
      <c r="PN237" s="29"/>
      <c r="PO237" s="29"/>
      <c r="PP237" s="29"/>
      <c r="PQ237" s="29"/>
      <c r="PR237" s="29"/>
      <c r="PS237" s="29"/>
      <c r="PT237" s="29"/>
      <c r="PU237" s="29"/>
      <c r="PV237" s="29"/>
      <c r="PW237" s="29"/>
      <c r="PX237" s="29"/>
      <c r="PY237" s="29"/>
      <c r="PZ237" s="29"/>
      <c r="QA237" s="29"/>
      <c r="QB237" s="29"/>
      <c r="QC237" s="29"/>
      <c r="QD237" s="29"/>
      <c r="QE237" s="29"/>
      <c r="QF237" s="29"/>
      <c r="QG237" s="29"/>
      <c r="QH237" s="29"/>
      <c r="QI237" s="29"/>
      <c r="QJ237" s="29"/>
      <c r="QK237" s="29"/>
      <c r="QL237" s="29"/>
      <c r="QM237" s="29"/>
      <c r="QN237" s="29"/>
      <c r="QO237" s="29"/>
      <c r="QP237" s="29"/>
      <c r="QQ237" s="29"/>
      <c r="QR237" s="29"/>
      <c r="QS237" s="29"/>
      <c r="QT237" s="29"/>
      <c r="QU237" s="29"/>
      <c r="QV237" s="29"/>
      <c r="QW237" s="29"/>
      <c r="QX237" s="29"/>
      <c r="QY237" s="29"/>
      <c r="QZ237" s="29"/>
      <c r="RA237" s="29"/>
      <c r="RB237" s="29"/>
      <c r="RC237" s="29"/>
      <c r="RD237" s="29"/>
      <c r="RE237" s="29"/>
      <c r="RF237" s="29"/>
      <c r="RG237" s="29"/>
      <c r="RH237" s="29"/>
      <c r="RI237" s="29"/>
      <c r="RJ237" s="29"/>
      <c r="RK237" s="29"/>
      <c r="RL237" s="29"/>
      <c r="RM237" s="29"/>
      <c r="RN237" s="29"/>
      <c r="RO237" s="29"/>
      <c r="RP237" s="29"/>
      <c r="RQ237" s="29"/>
      <c r="RR237" s="29"/>
      <c r="RS237" s="29"/>
      <c r="RT237" s="29"/>
      <c r="RU237" s="29"/>
      <c r="RV237" s="29"/>
      <c r="RW237" s="29"/>
      <c r="RX237" s="29"/>
      <c r="RY237" s="29"/>
      <c r="RZ237" s="29"/>
      <c r="SA237" s="29"/>
      <c r="SB237" s="29"/>
      <c r="SC237" s="29"/>
      <c r="SD237" s="29"/>
      <c r="SE237" s="29"/>
      <c r="SF237" s="29"/>
      <c r="SG237" s="29"/>
      <c r="SH237" s="29"/>
      <c r="SI237" s="29"/>
      <c r="SJ237" s="29"/>
      <c r="SK237" s="29"/>
      <c r="SL237" s="29"/>
      <c r="SM237" s="29"/>
      <c r="SN237" s="29"/>
      <c r="SO237" s="29"/>
      <c r="SP237" s="29"/>
      <c r="SQ237" s="29"/>
      <c r="SR237" s="29"/>
      <c r="SS237" s="29"/>
      <c r="ST237" s="29"/>
      <c r="SU237" s="29"/>
      <c r="SV237" s="29"/>
      <c r="SW237" s="29"/>
      <c r="SX237" s="29"/>
      <c r="SY237" s="29"/>
      <c r="SZ237" s="29"/>
      <c r="TA237" s="29"/>
      <c r="TB237" s="29"/>
      <c r="TC237" s="29"/>
      <c r="TD237" s="29"/>
      <c r="TE237" s="29"/>
      <c r="TF237" s="29"/>
      <c r="TG237" s="29"/>
      <c r="TH237" s="29"/>
      <c r="TI237" s="29"/>
      <c r="TJ237" s="29"/>
      <c r="TK237" s="29"/>
      <c r="TL237" s="29"/>
      <c r="TM237" s="29"/>
      <c r="TN237" s="29"/>
      <c r="TO237" s="29"/>
      <c r="TP237" s="29"/>
      <c r="TQ237" s="29"/>
      <c r="TR237" s="29"/>
      <c r="TS237" s="29"/>
      <c r="TT237" s="29"/>
      <c r="TU237" s="29"/>
      <c r="TV237" s="29"/>
      <c r="TW237" s="29"/>
      <c r="TX237" s="29"/>
      <c r="TY237" s="29"/>
      <c r="TZ237" s="29"/>
      <c r="UA237" s="29"/>
      <c r="UB237" s="29"/>
      <c r="UC237" s="29"/>
      <c r="UD237" s="29"/>
      <c r="UE237" s="29"/>
      <c r="UF237" s="29"/>
      <c r="UG237" s="29"/>
      <c r="UH237" s="29"/>
      <c r="UI237" s="29"/>
      <c r="UJ237" s="29"/>
      <c r="UK237" s="29"/>
      <c r="UL237" s="29"/>
      <c r="UM237" s="29"/>
      <c r="UN237" s="29"/>
      <c r="UO237" s="29"/>
      <c r="UP237" s="29"/>
      <c r="UQ237" s="29"/>
      <c r="UR237" s="29"/>
      <c r="US237" s="29"/>
      <c r="UT237" s="29"/>
      <c r="UU237" s="29"/>
      <c r="UV237" s="29"/>
      <c r="UW237" s="29"/>
      <c r="UX237" s="29"/>
      <c r="UY237" s="29"/>
      <c r="UZ237" s="29"/>
      <c r="VA237" s="29"/>
      <c r="VB237" s="29"/>
      <c r="VC237" s="29"/>
      <c r="VD237" s="29"/>
      <c r="VE237" s="29"/>
      <c r="VF237" s="29"/>
      <c r="VG237" s="29"/>
      <c r="VH237" s="29"/>
      <c r="VI237" s="29"/>
      <c r="VJ237" s="29"/>
      <c r="VK237" s="29"/>
      <c r="VL237" s="29"/>
      <c r="VM237" s="29"/>
      <c r="VN237" s="29"/>
      <c r="VO237" s="29"/>
      <c r="VP237" s="29"/>
      <c r="VQ237" s="29"/>
      <c r="VR237" s="29"/>
      <c r="VS237" s="29"/>
      <c r="VT237" s="29"/>
      <c r="VU237" s="29"/>
      <c r="VV237" s="29"/>
      <c r="VW237" s="29"/>
      <c r="VX237" s="29"/>
      <c r="VY237" s="29"/>
      <c r="VZ237" s="29"/>
      <c r="WA237" s="29"/>
      <c r="WB237" s="29"/>
      <c r="WC237" s="29"/>
      <c r="WD237" s="29"/>
      <c r="WE237" s="29"/>
      <c r="WF237" s="29"/>
      <c r="WG237" s="29"/>
      <c r="WH237" s="29"/>
      <c r="WI237" s="29"/>
      <c r="WJ237" s="29"/>
      <c r="WK237" s="29"/>
      <c r="WL237" s="29"/>
      <c r="WM237" s="29"/>
      <c r="WN237" s="29"/>
      <c r="WO237" s="29"/>
      <c r="WP237" s="29"/>
      <c r="WQ237" s="29"/>
      <c r="WR237" s="29"/>
      <c r="WS237" s="29"/>
      <c r="WT237" s="29"/>
      <c r="WU237" s="29"/>
      <c r="WV237" s="29"/>
      <c r="WW237" s="29"/>
      <c r="WX237" s="29"/>
      <c r="WY237" s="29"/>
      <c r="WZ237" s="29"/>
      <c r="XA237" s="29"/>
      <c r="XB237" s="29"/>
      <c r="XC237" s="29"/>
      <c r="XD237" s="29"/>
      <c r="XE237" s="29"/>
      <c r="XF237" s="29"/>
      <c r="XG237" s="29"/>
      <c r="XH237" s="29"/>
      <c r="XI237" s="29"/>
      <c r="XJ237" s="29"/>
      <c r="XK237" s="29"/>
      <c r="XL237" s="29"/>
      <c r="XM237" s="29"/>
      <c r="XN237" s="29"/>
      <c r="XO237" s="29"/>
      <c r="XP237" s="29"/>
      <c r="XQ237" s="29"/>
      <c r="XR237" s="29"/>
      <c r="XS237" s="29"/>
      <c r="XT237" s="29"/>
      <c r="XU237" s="29"/>
      <c r="XV237" s="29"/>
      <c r="XW237" s="29"/>
      <c r="XX237" s="29"/>
      <c r="XY237" s="29"/>
      <c r="XZ237" s="29"/>
      <c r="YA237" s="29"/>
      <c r="YB237" s="29"/>
      <c r="YC237" s="29"/>
      <c r="YD237" s="29"/>
      <c r="YE237" s="29"/>
      <c r="YF237" s="29"/>
      <c r="YG237" s="29"/>
      <c r="YH237" s="29"/>
      <c r="YI237" s="29"/>
    </row>
    <row r="238" spans="1:659" s="29" customFormat="1" ht="58.5">
      <c r="A238" s="939">
        <f>+A234+0.01</f>
        <v>10.06</v>
      </c>
      <c r="B238" s="1038" t="s">
        <v>241</v>
      </c>
      <c r="C238" s="1039"/>
      <c r="D238" s="1040"/>
      <c r="E238" s="1039"/>
      <c r="F238" s="1039"/>
      <c r="G238" s="1039"/>
      <c r="H238" s="1039"/>
      <c r="I238" s="1039"/>
      <c r="J238" s="1039"/>
      <c r="K238" s="1039"/>
      <c r="L238" s="1039"/>
      <c r="M238" s="1038"/>
      <c r="N238" s="1038"/>
      <c r="O238" s="256"/>
      <c r="P238" s="1039"/>
      <c r="Q238" s="1039"/>
      <c r="R238" s="1039"/>
      <c r="S238" s="1039"/>
      <c r="T238" s="1039"/>
      <c r="U238" s="1039"/>
      <c r="V238" s="1038"/>
      <c r="W238" s="1038"/>
      <c r="X238" s="256"/>
      <c r="Y238" s="1039"/>
      <c r="Z238" s="1039"/>
      <c r="AA238" s="1039"/>
      <c r="AB238" s="1039"/>
      <c r="AC238" s="1038"/>
    </row>
    <row r="239" spans="1:659" s="29" customFormat="1" ht="39">
      <c r="A239" s="939">
        <f t="shared" ref="A239:A260" si="53">+A238+0.01</f>
        <v>10.07</v>
      </c>
      <c r="B239" s="1038" t="s">
        <v>57</v>
      </c>
      <c r="C239" s="1039"/>
      <c r="D239" s="1040"/>
      <c r="E239" s="1039"/>
      <c r="F239" s="1039"/>
      <c r="G239" s="1039"/>
      <c r="H239" s="1039"/>
      <c r="I239" s="1039"/>
      <c r="J239" s="1039"/>
      <c r="K239" s="1039"/>
      <c r="L239" s="1039"/>
      <c r="M239" s="1038"/>
      <c r="N239" s="1038"/>
      <c r="O239" s="256"/>
      <c r="P239" s="1039"/>
      <c r="Q239" s="1039"/>
      <c r="R239" s="1039"/>
      <c r="S239" s="1039"/>
      <c r="T239" s="1039"/>
      <c r="U239" s="1039"/>
      <c r="V239" s="1038"/>
      <c r="W239" s="1038"/>
      <c r="X239" s="256"/>
      <c r="Y239" s="1039"/>
      <c r="Z239" s="1039"/>
      <c r="AA239" s="1039"/>
      <c r="AB239" s="1039"/>
      <c r="AC239" s="1038"/>
    </row>
    <row r="240" spans="1:659" s="29" customFormat="1" ht="19.5">
      <c r="A240" s="939"/>
      <c r="B240" s="1038" t="s">
        <v>58</v>
      </c>
      <c r="C240" s="1039"/>
      <c r="D240" s="1040"/>
      <c r="E240" s="1039"/>
      <c r="F240" s="1039"/>
      <c r="G240" s="1039"/>
      <c r="H240" s="1039"/>
      <c r="I240" s="1039"/>
      <c r="J240" s="1039"/>
      <c r="K240" s="1039"/>
      <c r="L240" s="1039"/>
      <c r="M240" s="1038"/>
      <c r="N240" s="1038"/>
      <c r="O240" s="241"/>
      <c r="P240" s="1039"/>
      <c r="Q240" s="1039"/>
      <c r="R240" s="1039"/>
      <c r="S240" s="1039"/>
      <c r="T240" s="1039"/>
      <c r="U240" s="1039"/>
      <c r="V240" s="1038"/>
      <c r="W240" s="1038"/>
      <c r="X240" s="241"/>
      <c r="Y240" s="1039"/>
      <c r="Z240" s="1039"/>
      <c r="AA240" s="1039"/>
      <c r="AB240" s="1039"/>
      <c r="AC240" s="1038"/>
    </row>
    <row r="241" spans="1:659" s="29" customFormat="1" ht="19.5">
      <c r="A241" s="939"/>
      <c r="B241" s="1038" t="s">
        <v>59</v>
      </c>
      <c r="C241" s="1039"/>
      <c r="D241" s="1040"/>
      <c r="E241" s="1039"/>
      <c r="F241" s="1039"/>
      <c r="G241" s="1039"/>
      <c r="H241" s="1039"/>
      <c r="I241" s="1039"/>
      <c r="J241" s="1039"/>
      <c r="K241" s="1039"/>
      <c r="L241" s="1039"/>
      <c r="M241" s="1038"/>
      <c r="N241" s="1038"/>
      <c r="O241" s="241"/>
      <c r="P241" s="1039"/>
      <c r="Q241" s="1039"/>
      <c r="R241" s="1039"/>
      <c r="S241" s="1039"/>
      <c r="T241" s="1039"/>
      <c r="U241" s="1039"/>
      <c r="V241" s="1038"/>
      <c r="W241" s="1038"/>
      <c r="X241" s="241"/>
      <c r="Y241" s="1039"/>
      <c r="Z241" s="1039"/>
      <c r="AA241" s="1039"/>
      <c r="AB241" s="1039"/>
      <c r="AC241" s="1038"/>
    </row>
    <row r="242" spans="1:659" s="29" customFormat="1" ht="19.5">
      <c r="A242" s="939"/>
      <c r="B242" s="1038" t="s">
        <v>60</v>
      </c>
      <c r="C242" s="1039"/>
      <c r="D242" s="1040"/>
      <c r="E242" s="1039"/>
      <c r="F242" s="1039"/>
      <c r="G242" s="1039"/>
      <c r="H242" s="1039"/>
      <c r="I242" s="1039"/>
      <c r="J242" s="1039"/>
      <c r="K242" s="1039"/>
      <c r="L242" s="1039"/>
      <c r="M242" s="1038"/>
      <c r="N242" s="1038"/>
      <c r="O242" s="241"/>
      <c r="P242" s="1039"/>
      <c r="Q242" s="1039"/>
      <c r="R242" s="1039"/>
      <c r="S242" s="1039"/>
      <c r="T242" s="1039"/>
      <c r="U242" s="1039"/>
      <c r="V242" s="1038"/>
      <c r="W242" s="1038"/>
      <c r="X242" s="241"/>
      <c r="Y242" s="1039"/>
      <c r="Z242" s="1039"/>
      <c r="AA242" s="1039"/>
      <c r="AB242" s="1039"/>
      <c r="AC242" s="1038"/>
    </row>
    <row r="243" spans="1:659" s="29" customFormat="1" ht="19.5">
      <c r="A243" s="939"/>
      <c r="B243" s="1033" t="s">
        <v>16</v>
      </c>
      <c r="C243" s="1033"/>
      <c r="D243" s="1034"/>
      <c r="E243" s="1033"/>
      <c r="F243" s="1033"/>
      <c r="G243" s="1033"/>
      <c r="H243" s="1033"/>
      <c r="I243" s="1033"/>
      <c r="J243" s="1033"/>
      <c r="K243" s="1033"/>
      <c r="L243" s="1033"/>
      <c r="M243" s="1033"/>
      <c r="N243" s="1033"/>
      <c r="O243" s="255"/>
      <c r="P243" s="1033"/>
      <c r="Q243" s="1033"/>
      <c r="R243" s="1033"/>
      <c r="S243" s="1033"/>
      <c r="T243" s="1033"/>
      <c r="U243" s="1033"/>
      <c r="V243" s="1033"/>
      <c r="W243" s="1033"/>
      <c r="X243" s="255"/>
      <c r="Y243" s="1033"/>
      <c r="Z243" s="1033"/>
      <c r="AA243" s="1033"/>
      <c r="AB243" s="1033"/>
      <c r="AC243" s="1033"/>
    </row>
    <row r="244" spans="1:659" s="29" customFormat="1" ht="19.5">
      <c r="A244" s="939"/>
      <c r="B244" s="1033" t="s">
        <v>38</v>
      </c>
      <c r="C244" s="1033"/>
      <c r="D244" s="1034"/>
      <c r="E244" s="1033"/>
      <c r="F244" s="1033"/>
      <c r="G244" s="1033"/>
      <c r="H244" s="1033"/>
      <c r="I244" s="1033"/>
      <c r="J244" s="1033"/>
      <c r="K244" s="1033"/>
      <c r="L244" s="1033"/>
      <c r="M244" s="1033"/>
      <c r="N244" s="1033"/>
      <c r="O244" s="255"/>
      <c r="P244" s="1033"/>
      <c r="Q244" s="1033"/>
      <c r="R244" s="1033"/>
      <c r="S244" s="1033"/>
      <c r="T244" s="1033"/>
      <c r="U244" s="1033"/>
      <c r="V244" s="1033"/>
      <c r="W244" s="1033"/>
      <c r="X244" s="255"/>
      <c r="Y244" s="1033"/>
      <c r="Z244" s="1033"/>
      <c r="AA244" s="1033"/>
      <c r="AB244" s="1033"/>
      <c r="AC244" s="1033"/>
    </row>
    <row r="245" spans="1:659" s="29" customFormat="1" ht="39">
      <c r="A245" s="939"/>
      <c r="B245" s="1032" t="s">
        <v>257</v>
      </c>
      <c r="C245" s="1033"/>
      <c r="D245" s="1034"/>
      <c r="E245" s="1033"/>
      <c r="F245" s="1033"/>
      <c r="G245" s="1033"/>
      <c r="H245" s="1033"/>
      <c r="I245" s="1033"/>
      <c r="J245" s="1033"/>
      <c r="K245" s="1033"/>
      <c r="L245" s="1033"/>
      <c r="M245" s="1032"/>
      <c r="N245" s="1032"/>
      <c r="O245" s="255"/>
      <c r="P245" s="1033"/>
      <c r="Q245" s="1033"/>
      <c r="R245" s="1033"/>
      <c r="S245" s="1033"/>
      <c r="T245" s="1033"/>
      <c r="U245" s="1033"/>
      <c r="V245" s="1032"/>
      <c r="W245" s="1032"/>
      <c r="X245" s="255"/>
      <c r="Y245" s="1033"/>
      <c r="Z245" s="1033"/>
      <c r="AA245" s="1033"/>
      <c r="AB245" s="1033"/>
      <c r="AC245" s="1032"/>
    </row>
    <row r="246" spans="1:659" s="29" customFormat="1" ht="19.5">
      <c r="A246" s="939"/>
      <c r="B246" s="1032" t="s">
        <v>269</v>
      </c>
      <c r="C246" s="1033"/>
      <c r="D246" s="1034"/>
      <c r="E246" s="1033"/>
      <c r="F246" s="1033"/>
      <c r="G246" s="1033"/>
      <c r="H246" s="1033"/>
      <c r="I246" s="1033"/>
      <c r="J246" s="1033"/>
      <c r="K246" s="1033"/>
      <c r="L246" s="1033"/>
      <c r="M246" s="1032"/>
      <c r="N246" s="1032"/>
      <c r="O246" s="255"/>
      <c r="P246" s="1033"/>
      <c r="Q246" s="1033"/>
      <c r="R246" s="1033"/>
      <c r="S246" s="1033"/>
      <c r="T246" s="1033"/>
      <c r="U246" s="1033"/>
      <c r="V246" s="1032"/>
      <c r="W246" s="1032"/>
      <c r="X246" s="255"/>
      <c r="Y246" s="1033"/>
      <c r="Z246" s="1033"/>
      <c r="AA246" s="1033"/>
      <c r="AB246" s="1033"/>
      <c r="AC246" s="1032"/>
    </row>
    <row r="247" spans="1:659" s="560" customFormat="1" ht="39">
      <c r="A247" s="1042">
        <f>+A239+0.01</f>
        <v>10.08</v>
      </c>
      <c r="B247" s="1043" t="s">
        <v>312</v>
      </c>
      <c r="C247" s="1044">
        <v>31</v>
      </c>
      <c r="D247" s="1045">
        <v>194.77500000000001</v>
      </c>
      <c r="E247" s="1044">
        <v>31</v>
      </c>
      <c r="F247" s="1045">
        <v>194.78</v>
      </c>
      <c r="G247" s="1046">
        <f t="shared" ref="G247" si="54">E247/C247</f>
        <v>1</v>
      </c>
      <c r="H247" s="1046">
        <f t="shared" ref="H247" si="55">F247/D247</f>
        <v>1.0000256706456168</v>
      </c>
      <c r="I247" s="1044">
        <f t="shared" ref="I247" si="56">C247-E247</f>
        <v>0</v>
      </c>
      <c r="J247" s="1045">
        <f t="shared" ref="J247" si="57">D247-F247</f>
        <v>-4.9999999999954525E-3</v>
      </c>
      <c r="K247" s="1044"/>
      <c r="L247" s="1044"/>
      <c r="M247" s="1043"/>
      <c r="N247" s="1043"/>
      <c r="O247" s="1047">
        <v>7.2021600000000001</v>
      </c>
      <c r="P247" s="1044">
        <v>31</v>
      </c>
      <c r="Q247" s="1045">
        <f>P247*O247</f>
        <v>223.26696000000001</v>
      </c>
      <c r="R247" s="1044">
        <f t="shared" ref="R247" si="58">+P247</f>
        <v>31</v>
      </c>
      <c r="S247" s="1045">
        <f t="shared" ref="S247" si="59">+Q247</f>
        <v>223.26696000000001</v>
      </c>
      <c r="T247" s="1044"/>
      <c r="U247" s="1044"/>
      <c r="V247" s="1043"/>
      <c r="W247" s="1043"/>
      <c r="X247" s="1047">
        <v>7.2021600000000001</v>
      </c>
      <c r="Y247" s="1044">
        <v>31</v>
      </c>
      <c r="Z247" s="1045">
        <f>Y247*X247</f>
        <v>223.26696000000001</v>
      </c>
      <c r="AA247" s="1044">
        <f t="shared" ref="AA247" si="60">+Y247</f>
        <v>31</v>
      </c>
      <c r="AB247" s="1045">
        <f t="shared" ref="AB247" si="61">+Z247</f>
        <v>223.26696000000001</v>
      </c>
      <c r="AC247" s="1043"/>
    </row>
    <row r="248" spans="1:659" s="87" customFormat="1" ht="39">
      <c r="A248" s="1020">
        <v>10.09</v>
      </c>
      <c r="B248" s="1048" t="s">
        <v>313</v>
      </c>
      <c r="C248" s="1049"/>
      <c r="D248" s="1050"/>
      <c r="E248" s="1049"/>
      <c r="F248" s="1049"/>
      <c r="G248" s="1049"/>
      <c r="H248" s="1049"/>
      <c r="I248" s="1049"/>
      <c r="J248" s="1049"/>
      <c r="K248" s="1049"/>
      <c r="L248" s="1049"/>
      <c r="M248" s="1048"/>
      <c r="N248" s="1048"/>
      <c r="O248" s="1051"/>
      <c r="P248" s="1049"/>
      <c r="Q248" s="1049"/>
      <c r="R248" s="1049"/>
      <c r="S248" s="1049"/>
      <c r="T248" s="1049"/>
      <c r="U248" s="1049"/>
      <c r="V248" s="1048"/>
      <c r="W248" s="1048"/>
      <c r="X248" s="1051"/>
      <c r="Y248" s="1049"/>
      <c r="Z248" s="1049"/>
      <c r="AA248" s="1049"/>
      <c r="AB248" s="1049"/>
      <c r="AC248" s="1048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  <c r="IV248" s="29"/>
      <c r="IW248" s="29"/>
      <c r="IX248" s="29"/>
      <c r="IY248" s="29"/>
      <c r="IZ248" s="29"/>
      <c r="JA248" s="29"/>
      <c r="JB248" s="29"/>
      <c r="JC248" s="29"/>
      <c r="JD248" s="29"/>
      <c r="JE248" s="29"/>
      <c r="JF248" s="29"/>
      <c r="JG248" s="29"/>
      <c r="JH248" s="29"/>
      <c r="JI248" s="29"/>
      <c r="JJ248" s="29"/>
      <c r="JK248" s="29"/>
      <c r="JL248" s="29"/>
      <c r="JM248" s="29"/>
      <c r="JN248" s="29"/>
      <c r="JO248" s="29"/>
      <c r="JP248" s="29"/>
      <c r="JQ248" s="29"/>
      <c r="JR248" s="29"/>
      <c r="JS248" s="29"/>
      <c r="JT248" s="29"/>
      <c r="JU248" s="29"/>
      <c r="JV248" s="29"/>
      <c r="JW248" s="29"/>
      <c r="JX248" s="29"/>
      <c r="JY248" s="29"/>
      <c r="JZ248" s="29"/>
      <c r="KA248" s="29"/>
      <c r="KB248" s="29"/>
      <c r="KC248" s="29"/>
      <c r="KD248" s="29"/>
      <c r="KE248" s="29"/>
      <c r="KF248" s="29"/>
      <c r="KG248" s="29"/>
      <c r="KH248" s="29"/>
      <c r="KI248" s="29"/>
      <c r="KJ248" s="29"/>
      <c r="KK248" s="29"/>
      <c r="KL248" s="29"/>
      <c r="KM248" s="29"/>
      <c r="KN248" s="29"/>
      <c r="KO248" s="29"/>
      <c r="KP248" s="29"/>
      <c r="KQ248" s="29"/>
      <c r="KR248" s="29"/>
      <c r="KS248" s="29"/>
      <c r="KT248" s="29"/>
      <c r="KU248" s="29"/>
      <c r="KV248" s="29"/>
      <c r="KW248" s="29"/>
      <c r="KX248" s="29"/>
      <c r="KY248" s="29"/>
      <c r="KZ248" s="29"/>
      <c r="LA248" s="29"/>
      <c r="LB248" s="29"/>
      <c r="LC248" s="29"/>
      <c r="LD248" s="29"/>
      <c r="LE248" s="29"/>
      <c r="LF248" s="29"/>
      <c r="LG248" s="29"/>
      <c r="LH248" s="29"/>
      <c r="LI248" s="29"/>
      <c r="LJ248" s="29"/>
      <c r="LK248" s="29"/>
      <c r="LL248" s="29"/>
      <c r="LM248" s="29"/>
      <c r="LN248" s="29"/>
      <c r="LO248" s="29"/>
      <c r="LP248" s="29"/>
      <c r="LQ248" s="29"/>
      <c r="LR248" s="29"/>
      <c r="LS248" s="29"/>
      <c r="LT248" s="29"/>
      <c r="LU248" s="29"/>
      <c r="LV248" s="29"/>
      <c r="LW248" s="29"/>
      <c r="LX248" s="29"/>
      <c r="LY248" s="29"/>
      <c r="LZ248" s="29"/>
      <c r="MA248" s="29"/>
      <c r="MB248" s="29"/>
      <c r="MC248" s="29"/>
      <c r="MD248" s="29"/>
      <c r="ME248" s="29"/>
      <c r="MF248" s="29"/>
      <c r="MG248" s="29"/>
      <c r="MH248" s="29"/>
      <c r="MI248" s="29"/>
      <c r="MJ248" s="29"/>
      <c r="MK248" s="29"/>
      <c r="ML248" s="29"/>
      <c r="MM248" s="29"/>
      <c r="MN248" s="29"/>
      <c r="MO248" s="29"/>
      <c r="MP248" s="29"/>
      <c r="MQ248" s="29"/>
      <c r="MR248" s="29"/>
      <c r="MS248" s="29"/>
      <c r="MT248" s="29"/>
      <c r="MU248" s="29"/>
      <c r="MV248" s="29"/>
      <c r="MW248" s="29"/>
      <c r="MX248" s="29"/>
      <c r="MY248" s="29"/>
      <c r="MZ248" s="29"/>
      <c r="NA248" s="29"/>
      <c r="NB248" s="29"/>
      <c r="NC248" s="29"/>
      <c r="ND248" s="29"/>
      <c r="NE248" s="29"/>
      <c r="NF248" s="29"/>
      <c r="NG248" s="29"/>
      <c r="NH248" s="29"/>
      <c r="NI248" s="29"/>
      <c r="NJ248" s="29"/>
      <c r="NK248" s="29"/>
      <c r="NL248" s="29"/>
      <c r="NM248" s="29"/>
      <c r="NN248" s="29"/>
      <c r="NO248" s="29"/>
      <c r="NP248" s="29"/>
      <c r="NQ248" s="29"/>
      <c r="NR248" s="29"/>
      <c r="NS248" s="29"/>
      <c r="NT248" s="29"/>
      <c r="NU248" s="29"/>
      <c r="NV248" s="29"/>
      <c r="NW248" s="29"/>
      <c r="NX248" s="29"/>
      <c r="NY248" s="29"/>
      <c r="NZ248" s="29"/>
      <c r="OA248" s="29"/>
      <c r="OB248" s="29"/>
      <c r="OC248" s="29"/>
      <c r="OD248" s="29"/>
      <c r="OE248" s="29"/>
      <c r="OF248" s="29"/>
      <c r="OG248" s="29"/>
      <c r="OH248" s="29"/>
      <c r="OI248" s="29"/>
      <c r="OJ248" s="29"/>
      <c r="OK248" s="29"/>
      <c r="OL248" s="29"/>
      <c r="OM248" s="29"/>
      <c r="ON248" s="29"/>
      <c r="OO248" s="29"/>
      <c r="OP248" s="29"/>
      <c r="OQ248" s="29"/>
      <c r="OR248" s="29"/>
      <c r="OS248" s="29"/>
      <c r="OT248" s="29"/>
      <c r="OU248" s="29"/>
      <c r="OV248" s="29"/>
      <c r="OW248" s="29"/>
      <c r="OX248" s="29"/>
      <c r="OY248" s="29"/>
      <c r="OZ248" s="29"/>
      <c r="PA248" s="29"/>
      <c r="PB248" s="29"/>
      <c r="PC248" s="29"/>
      <c r="PD248" s="29"/>
      <c r="PE248" s="29"/>
      <c r="PF248" s="29"/>
      <c r="PG248" s="29"/>
      <c r="PH248" s="29"/>
      <c r="PI248" s="29"/>
      <c r="PJ248" s="29"/>
      <c r="PK248" s="29"/>
      <c r="PL248" s="29"/>
      <c r="PM248" s="29"/>
      <c r="PN248" s="29"/>
      <c r="PO248" s="29"/>
      <c r="PP248" s="29"/>
      <c r="PQ248" s="29"/>
      <c r="PR248" s="29"/>
      <c r="PS248" s="29"/>
      <c r="PT248" s="29"/>
      <c r="PU248" s="29"/>
      <c r="PV248" s="29"/>
      <c r="PW248" s="29"/>
      <c r="PX248" s="29"/>
      <c r="PY248" s="29"/>
      <c r="PZ248" s="29"/>
      <c r="QA248" s="29"/>
      <c r="QB248" s="29"/>
      <c r="QC248" s="29"/>
      <c r="QD248" s="29"/>
      <c r="QE248" s="29"/>
      <c r="QF248" s="29"/>
      <c r="QG248" s="29"/>
      <c r="QH248" s="29"/>
      <c r="QI248" s="29"/>
      <c r="QJ248" s="29"/>
      <c r="QK248" s="29"/>
      <c r="QL248" s="29"/>
      <c r="QM248" s="29"/>
      <c r="QN248" s="29"/>
      <c r="QO248" s="29"/>
      <c r="QP248" s="29"/>
      <c r="QQ248" s="29"/>
      <c r="QR248" s="29"/>
      <c r="QS248" s="29"/>
      <c r="QT248" s="29"/>
      <c r="QU248" s="29"/>
      <c r="QV248" s="29"/>
      <c r="QW248" s="29"/>
      <c r="QX248" s="29"/>
      <c r="QY248" s="29"/>
      <c r="QZ248" s="29"/>
      <c r="RA248" s="29"/>
      <c r="RB248" s="29"/>
      <c r="RC248" s="29"/>
      <c r="RD248" s="29"/>
      <c r="RE248" s="29"/>
      <c r="RF248" s="29"/>
      <c r="RG248" s="29"/>
      <c r="RH248" s="29"/>
      <c r="RI248" s="29"/>
      <c r="RJ248" s="29"/>
      <c r="RK248" s="29"/>
      <c r="RL248" s="29"/>
      <c r="RM248" s="29"/>
      <c r="RN248" s="29"/>
      <c r="RO248" s="29"/>
      <c r="RP248" s="29"/>
      <c r="RQ248" s="29"/>
      <c r="RR248" s="29"/>
      <c r="RS248" s="29"/>
      <c r="RT248" s="29"/>
      <c r="RU248" s="29"/>
      <c r="RV248" s="29"/>
      <c r="RW248" s="29"/>
      <c r="RX248" s="29"/>
      <c r="RY248" s="29"/>
      <c r="RZ248" s="29"/>
      <c r="SA248" s="29"/>
      <c r="SB248" s="29"/>
      <c r="SC248" s="29"/>
      <c r="SD248" s="29"/>
      <c r="SE248" s="29"/>
      <c r="SF248" s="29"/>
      <c r="SG248" s="29"/>
      <c r="SH248" s="29"/>
      <c r="SI248" s="29"/>
      <c r="SJ248" s="29"/>
      <c r="SK248" s="29"/>
      <c r="SL248" s="29"/>
      <c r="SM248" s="29"/>
      <c r="SN248" s="29"/>
      <c r="SO248" s="29"/>
      <c r="SP248" s="29"/>
      <c r="SQ248" s="29"/>
      <c r="SR248" s="29"/>
      <c r="SS248" s="29"/>
      <c r="ST248" s="29"/>
      <c r="SU248" s="29"/>
      <c r="SV248" s="29"/>
      <c r="SW248" s="29"/>
      <c r="SX248" s="29"/>
      <c r="SY248" s="29"/>
      <c r="SZ248" s="29"/>
      <c r="TA248" s="29"/>
      <c r="TB248" s="29"/>
      <c r="TC248" s="29"/>
      <c r="TD248" s="29"/>
      <c r="TE248" s="29"/>
      <c r="TF248" s="29"/>
      <c r="TG248" s="29"/>
      <c r="TH248" s="29"/>
      <c r="TI248" s="29"/>
      <c r="TJ248" s="29"/>
      <c r="TK248" s="29"/>
      <c r="TL248" s="29"/>
      <c r="TM248" s="29"/>
      <c r="TN248" s="29"/>
      <c r="TO248" s="29"/>
      <c r="TP248" s="29"/>
      <c r="TQ248" s="29"/>
      <c r="TR248" s="29"/>
      <c r="TS248" s="29"/>
      <c r="TT248" s="29"/>
      <c r="TU248" s="29"/>
      <c r="TV248" s="29"/>
      <c r="TW248" s="29"/>
      <c r="TX248" s="29"/>
      <c r="TY248" s="29"/>
      <c r="TZ248" s="29"/>
      <c r="UA248" s="29"/>
      <c r="UB248" s="29"/>
      <c r="UC248" s="29"/>
      <c r="UD248" s="29"/>
      <c r="UE248" s="29"/>
      <c r="UF248" s="29"/>
      <c r="UG248" s="29"/>
      <c r="UH248" s="29"/>
      <c r="UI248" s="29"/>
      <c r="UJ248" s="29"/>
      <c r="UK248" s="29"/>
      <c r="UL248" s="29"/>
      <c r="UM248" s="29"/>
      <c r="UN248" s="29"/>
      <c r="UO248" s="29"/>
      <c r="UP248" s="29"/>
      <c r="UQ248" s="29"/>
      <c r="UR248" s="29"/>
      <c r="US248" s="29"/>
      <c r="UT248" s="29"/>
      <c r="UU248" s="29"/>
      <c r="UV248" s="29"/>
      <c r="UW248" s="29"/>
      <c r="UX248" s="29"/>
      <c r="UY248" s="29"/>
      <c r="UZ248" s="29"/>
      <c r="VA248" s="29"/>
      <c r="VB248" s="29"/>
      <c r="VC248" s="29"/>
      <c r="VD248" s="29"/>
      <c r="VE248" s="29"/>
      <c r="VF248" s="29"/>
      <c r="VG248" s="29"/>
      <c r="VH248" s="29"/>
      <c r="VI248" s="29"/>
      <c r="VJ248" s="29"/>
      <c r="VK248" s="29"/>
      <c r="VL248" s="29"/>
      <c r="VM248" s="29"/>
      <c r="VN248" s="29"/>
      <c r="VO248" s="29"/>
      <c r="VP248" s="29"/>
      <c r="VQ248" s="29"/>
      <c r="VR248" s="29"/>
      <c r="VS248" s="29"/>
      <c r="VT248" s="29"/>
      <c r="VU248" s="29"/>
      <c r="VV248" s="29"/>
      <c r="VW248" s="29"/>
      <c r="VX248" s="29"/>
      <c r="VY248" s="29"/>
      <c r="VZ248" s="29"/>
      <c r="WA248" s="29"/>
      <c r="WB248" s="29"/>
      <c r="WC248" s="29"/>
      <c r="WD248" s="29"/>
      <c r="WE248" s="29"/>
      <c r="WF248" s="29"/>
      <c r="WG248" s="29"/>
      <c r="WH248" s="29"/>
      <c r="WI248" s="29"/>
      <c r="WJ248" s="29"/>
      <c r="WK248" s="29"/>
      <c r="WL248" s="29"/>
      <c r="WM248" s="29"/>
      <c r="WN248" s="29"/>
      <c r="WO248" s="29"/>
      <c r="WP248" s="29"/>
      <c r="WQ248" s="29"/>
      <c r="WR248" s="29"/>
      <c r="WS248" s="29"/>
      <c r="WT248" s="29"/>
      <c r="WU248" s="29"/>
      <c r="WV248" s="29"/>
      <c r="WW248" s="29"/>
      <c r="WX248" s="29"/>
      <c r="WY248" s="29"/>
      <c r="WZ248" s="29"/>
      <c r="XA248" s="29"/>
      <c r="XB248" s="29"/>
      <c r="XC248" s="29"/>
      <c r="XD248" s="29"/>
      <c r="XE248" s="29"/>
      <c r="XF248" s="29"/>
      <c r="XG248" s="29"/>
      <c r="XH248" s="29"/>
      <c r="XI248" s="29"/>
      <c r="XJ248" s="29"/>
      <c r="XK248" s="29"/>
      <c r="XL248" s="29"/>
      <c r="XM248" s="29"/>
      <c r="XN248" s="29"/>
      <c r="XO248" s="29"/>
      <c r="XP248" s="29"/>
      <c r="XQ248" s="29"/>
      <c r="XR248" s="29"/>
      <c r="XS248" s="29"/>
      <c r="XT248" s="29"/>
      <c r="XU248" s="29"/>
      <c r="XV248" s="29"/>
      <c r="XW248" s="29"/>
      <c r="XX248" s="29"/>
      <c r="XY248" s="29"/>
      <c r="XZ248" s="29"/>
      <c r="YA248" s="29"/>
      <c r="YB248" s="29"/>
      <c r="YC248" s="29"/>
      <c r="YD248" s="29"/>
      <c r="YE248" s="29"/>
      <c r="YF248" s="29"/>
      <c r="YG248" s="29"/>
      <c r="YH248" s="29"/>
      <c r="YI248" s="29"/>
    </row>
    <row r="249" spans="1:659" s="29" customFormat="1" ht="19.5">
      <c r="A249" s="939">
        <v>10.1</v>
      </c>
      <c r="B249" s="1052" t="s">
        <v>242</v>
      </c>
      <c r="C249" s="1039"/>
      <c r="D249" s="1040"/>
      <c r="E249" s="1039"/>
      <c r="F249" s="1039"/>
      <c r="G249" s="1039"/>
      <c r="H249" s="1039"/>
      <c r="I249" s="1039"/>
      <c r="J249" s="1039"/>
      <c r="K249" s="1039"/>
      <c r="L249" s="1039"/>
      <c r="M249" s="1052"/>
      <c r="N249" s="1052"/>
      <c r="O249" s="240"/>
      <c r="P249" s="1039"/>
      <c r="Q249" s="1039"/>
      <c r="R249" s="1039"/>
      <c r="S249" s="1039"/>
      <c r="T249" s="1039"/>
      <c r="U249" s="1039"/>
      <c r="V249" s="1052"/>
      <c r="W249" s="1052"/>
      <c r="X249" s="240"/>
      <c r="Y249" s="1039"/>
      <c r="Z249" s="1039"/>
      <c r="AA249" s="1039"/>
      <c r="AB249" s="1039"/>
      <c r="AC249" s="1052"/>
    </row>
    <row r="250" spans="1:659" s="29" customFormat="1" ht="19.5">
      <c r="A250" s="939"/>
      <c r="B250" s="1032" t="s">
        <v>240</v>
      </c>
      <c r="C250" s="1033"/>
      <c r="D250" s="1034"/>
      <c r="E250" s="1033"/>
      <c r="F250" s="1033"/>
      <c r="G250" s="1033"/>
      <c r="H250" s="1033"/>
      <c r="I250" s="1033"/>
      <c r="J250" s="1033"/>
      <c r="K250" s="1033"/>
      <c r="L250" s="1033"/>
      <c r="M250" s="1032"/>
      <c r="N250" s="1032"/>
      <c r="O250" s="255"/>
      <c r="P250" s="1033"/>
      <c r="Q250" s="1033"/>
      <c r="R250" s="1033"/>
      <c r="S250" s="1033"/>
      <c r="T250" s="1033"/>
      <c r="U250" s="1033"/>
      <c r="V250" s="1032"/>
      <c r="W250" s="1032"/>
      <c r="X250" s="255"/>
      <c r="Y250" s="1033"/>
      <c r="Z250" s="1033"/>
      <c r="AA250" s="1033"/>
      <c r="AB250" s="1033"/>
      <c r="AC250" s="1032"/>
    </row>
    <row r="251" spans="1:659" s="87" customFormat="1" ht="39">
      <c r="A251" s="1020">
        <f>+A249+0.01</f>
        <v>10.11</v>
      </c>
      <c r="B251" s="1035" t="s">
        <v>307</v>
      </c>
      <c r="C251" s="1036"/>
      <c r="D251" s="1037"/>
      <c r="E251" s="1036"/>
      <c r="F251" s="1036"/>
      <c r="G251" s="1036"/>
      <c r="H251" s="1036"/>
      <c r="I251" s="1036"/>
      <c r="J251" s="1036"/>
      <c r="K251" s="1036"/>
      <c r="L251" s="1036"/>
      <c r="M251" s="1035"/>
      <c r="N251" s="1035"/>
      <c r="O251" s="257"/>
      <c r="P251" s="1036"/>
      <c r="Q251" s="1036"/>
      <c r="R251" s="1036"/>
      <c r="S251" s="1036"/>
      <c r="T251" s="1036"/>
      <c r="U251" s="1036"/>
      <c r="V251" s="1035"/>
      <c r="W251" s="1035"/>
      <c r="X251" s="257"/>
      <c r="Y251" s="1036"/>
      <c r="Z251" s="1036"/>
      <c r="AA251" s="1036"/>
      <c r="AB251" s="1036"/>
      <c r="AC251" s="1035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  <c r="IV251" s="29"/>
      <c r="IW251" s="29"/>
      <c r="IX251" s="29"/>
      <c r="IY251" s="29"/>
      <c r="IZ251" s="29"/>
      <c r="JA251" s="29"/>
      <c r="JB251" s="29"/>
      <c r="JC251" s="29"/>
      <c r="JD251" s="29"/>
      <c r="JE251" s="29"/>
      <c r="JF251" s="29"/>
      <c r="JG251" s="29"/>
      <c r="JH251" s="29"/>
      <c r="JI251" s="29"/>
      <c r="JJ251" s="29"/>
      <c r="JK251" s="29"/>
      <c r="JL251" s="29"/>
      <c r="JM251" s="29"/>
      <c r="JN251" s="29"/>
      <c r="JO251" s="29"/>
      <c r="JP251" s="29"/>
      <c r="JQ251" s="29"/>
      <c r="JR251" s="29"/>
      <c r="JS251" s="29"/>
      <c r="JT251" s="29"/>
      <c r="JU251" s="29"/>
      <c r="JV251" s="29"/>
      <c r="JW251" s="29"/>
      <c r="JX251" s="29"/>
      <c r="JY251" s="29"/>
      <c r="JZ251" s="29"/>
      <c r="KA251" s="29"/>
      <c r="KB251" s="29"/>
      <c r="KC251" s="29"/>
      <c r="KD251" s="29"/>
      <c r="KE251" s="29"/>
      <c r="KF251" s="29"/>
      <c r="KG251" s="29"/>
      <c r="KH251" s="29"/>
      <c r="KI251" s="29"/>
      <c r="KJ251" s="29"/>
      <c r="KK251" s="29"/>
      <c r="KL251" s="29"/>
      <c r="KM251" s="29"/>
      <c r="KN251" s="29"/>
      <c r="KO251" s="29"/>
      <c r="KP251" s="29"/>
      <c r="KQ251" s="29"/>
      <c r="KR251" s="29"/>
      <c r="KS251" s="29"/>
      <c r="KT251" s="29"/>
      <c r="KU251" s="29"/>
      <c r="KV251" s="29"/>
      <c r="KW251" s="29"/>
      <c r="KX251" s="29"/>
      <c r="KY251" s="29"/>
      <c r="KZ251" s="29"/>
      <c r="LA251" s="29"/>
      <c r="LB251" s="29"/>
      <c r="LC251" s="29"/>
      <c r="LD251" s="29"/>
      <c r="LE251" s="29"/>
      <c r="LF251" s="29"/>
      <c r="LG251" s="29"/>
      <c r="LH251" s="29"/>
      <c r="LI251" s="29"/>
      <c r="LJ251" s="29"/>
      <c r="LK251" s="29"/>
      <c r="LL251" s="29"/>
      <c r="LM251" s="29"/>
      <c r="LN251" s="29"/>
      <c r="LO251" s="29"/>
      <c r="LP251" s="29"/>
      <c r="LQ251" s="29"/>
      <c r="LR251" s="29"/>
      <c r="LS251" s="29"/>
      <c r="LT251" s="29"/>
      <c r="LU251" s="29"/>
      <c r="LV251" s="29"/>
      <c r="LW251" s="29"/>
      <c r="LX251" s="29"/>
      <c r="LY251" s="29"/>
      <c r="LZ251" s="29"/>
      <c r="MA251" s="29"/>
      <c r="MB251" s="29"/>
      <c r="MC251" s="29"/>
      <c r="MD251" s="29"/>
      <c r="ME251" s="29"/>
      <c r="MF251" s="29"/>
      <c r="MG251" s="29"/>
      <c r="MH251" s="29"/>
      <c r="MI251" s="29"/>
      <c r="MJ251" s="29"/>
      <c r="MK251" s="29"/>
      <c r="ML251" s="29"/>
      <c r="MM251" s="29"/>
      <c r="MN251" s="29"/>
      <c r="MO251" s="29"/>
      <c r="MP251" s="29"/>
      <c r="MQ251" s="29"/>
      <c r="MR251" s="29"/>
      <c r="MS251" s="29"/>
      <c r="MT251" s="29"/>
      <c r="MU251" s="29"/>
      <c r="MV251" s="29"/>
      <c r="MW251" s="29"/>
      <c r="MX251" s="29"/>
      <c r="MY251" s="29"/>
      <c r="MZ251" s="29"/>
      <c r="NA251" s="29"/>
      <c r="NB251" s="29"/>
      <c r="NC251" s="29"/>
      <c r="ND251" s="29"/>
      <c r="NE251" s="29"/>
      <c r="NF251" s="29"/>
      <c r="NG251" s="29"/>
      <c r="NH251" s="29"/>
      <c r="NI251" s="29"/>
      <c r="NJ251" s="29"/>
      <c r="NK251" s="29"/>
      <c r="NL251" s="29"/>
      <c r="NM251" s="29"/>
      <c r="NN251" s="29"/>
      <c r="NO251" s="29"/>
      <c r="NP251" s="29"/>
      <c r="NQ251" s="29"/>
      <c r="NR251" s="29"/>
      <c r="NS251" s="29"/>
      <c r="NT251" s="29"/>
      <c r="NU251" s="29"/>
      <c r="NV251" s="29"/>
      <c r="NW251" s="29"/>
      <c r="NX251" s="29"/>
      <c r="NY251" s="29"/>
      <c r="NZ251" s="29"/>
      <c r="OA251" s="29"/>
      <c r="OB251" s="29"/>
      <c r="OC251" s="29"/>
      <c r="OD251" s="29"/>
      <c r="OE251" s="29"/>
      <c r="OF251" s="29"/>
      <c r="OG251" s="29"/>
      <c r="OH251" s="29"/>
      <c r="OI251" s="29"/>
      <c r="OJ251" s="29"/>
      <c r="OK251" s="29"/>
      <c r="OL251" s="29"/>
      <c r="OM251" s="29"/>
      <c r="ON251" s="29"/>
      <c r="OO251" s="29"/>
      <c r="OP251" s="29"/>
      <c r="OQ251" s="29"/>
      <c r="OR251" s="29"/>
      <c r="OS251" s="29"/>
      <c r="OT251" s="29"/>
      <c r="OU251" s="29"/>
      <c r="OV251" s="29"/>
      <c r="OW251" s="29"/>
      <c r="OX251" s="29"/>
      <c r="OY251" s="29"/>
      <c r="OZ251" s="29"/>
      <c r="PA251" s="29"/>
      <c r="PB251" s="29"/>
      <c r="PC251" s="29"/>
      <c r="PD251" s="29"/>
      <c r="PE251" s="29"/>
      <c r="PF251" s="29"/>
      <c r="PG251" s="29"/>
      <c r="PH251" s="29"/>
      <c r="PI251" s="29"/>
      <c r="PJ251" s="29"/>
      <c r="PK251" s="29"/>
      <c r="PL251" s="29"/>
      <c r="PM251" s="29"/>
      <c r="PN251" s="29"/>
      <c r="PO251" s="29"/>
      <c r="PP251" s="29"/>
      <c r="PQ251" s="29"/>
      <c r="PR251" s="29"/>
      <c r="PS251" s="29"/>
      <c r="PT251" s="29"/>
      <c r="PU251" s="29"/>
      <c r="PV251" s="29"/>
      <c r="PW251" s="29"/>
      <c r="PX251" s="29"/>
      <c r="PY251" s="29"/>
      <c r="PZ251" s="29"/>
      <c r="QA251" s="29"/>
      <c r="QB251" s="29"/>
      <c r="QC251" s="29"/>
      <c r="QD251" s="29"/>
      <c r="QE251" s="29"/>
      <c r="QF251" s="29"/>
      <c r="QG251" s="29"/>
      <c r="QH251" s="29"/>
      <c r="QI251" s="29"/>
      <c r="QJ251" s="29"/>
      <c r="QK251" s="29"/>
      <c r="QL251" s="29"/>
      <c r="QM251" s="29"/>
      <c r="QN251" s="29"/>
      <c r="QO251" s="29"/>
      <c r="QP251" s="29"/>
      <c r="QQ251" s="29"/>
      <c r="QR251" s="29"/>
      <c r="QS251" s="29"/>
      <c r="QT251" s="29"/>
      <c r="QU251" s="29"/>
      <c r="QV251" s="29"/>
      <c r="QW251" s="29"/>
      <c r="QX251" s="29"/>
      <c r="QY251" s="29"/>
      <c r="QZ251" s="29"/>
      <c r="RA251" s="29"/>
      <c r="RB251" s="29"/>
      <c r="RC251" s="29"/>
      <c r="RD251" s="29"/>
      <c r="RE251" s="29"/>
      <c r="RF251" s="29"/>
      <c r="RG251" s="29"/>
      <c r="RH251" s="29"/>
      <c r="RI251" s="29"/>
      <c r="RJ251" s="29"/>
      <c r="RK251" s="29"/>
      <c r="RL251" s="29"/>
      <c r="RM251" s="29"/>
      <c r="RN251" s="29"/>
      <c r="RO251" s="29"/>
      <c r="RP251" s="29"/>
      <c r="RQ251" s="29"/>
      <c r="RR251" s="29"/>
      <c r="RS251" s="29"/>
      <c r="RT251" s="29"/>
      <c r="RU251" s="29"/>
      <c r="RV251" s="29"/>
      <c r="RW251" s="29"/>
      <c r="RX251" s="29"/>
      <c r="RY251" s="29"/>
      <c r="RZ251" s="29"/>
      <c r="SA251" s="29"/>
      <c r="SB251" s="29"/>
      <c r="SC251" s="29"/>
      <c r="SD251" s="29"/>
      <c r="SE251" s="29"/>
      <c r="SF251" s="29"/>
      <c r="SG251" s="29"/>
      <c r="SH251" s="29"/>
      <c r="SI251" s="29"/>
      <c r="SJ251" s="29"/>
      <c r="SK251" s="29"/>
      <c r="SL251" s="29"/>
      <c r="SM251" s="29"/>
      <c r="SN251" s="29"/>
      <c r="SO251" s="29"/>
      <c r="SP251" s="29"/>
      <c r="SQ251" s="29"/>
      <c r="SR251" s="29"/>
      <c r="SS251" s="29"/>
      <c r="ST251" s="29"/>
      <c r="SU251" s="29"/>
      <c r="SV251" s="29"/>
      <c r="SW251" s="29"/>
      <c r="SX251" s="29"/>
      <c r="SY251" s="29"/>
      <c r="SZ251" s="29"/>
      <c r="TA251" s="29"/>
      <c r="TB251" s="29"/>
      <c r="TC251" s="29"/>
      <c r="TD251" s="29"/>
      <c r="TE251" s="29"/>
      <c r="TF251" s="29"/>
      <c r="TG251" s="29"/>
      <c r="TH251" s="29"/>
      <c r="TI251" s="29"/>
      <c r="TJ251" s="29"/>
      <c r="TK251" s="29"/>
      <c r="TL251" s="29"/>
      <c r="TM251" s="29"/>
      <c r="TN251" s="29"/>
      <c r="TO251" s="29"/>
      <c r="TP251" s="29"/>
      <c r="TQ251" s="29"/>
      <c r="TR251" s="29"/>
      <c r="TS251" s="29"/>
      <c r="TT251" s="29"/>
      <c r="TU251" s="29"/>
      <c r="TV251" s="29"/>
      <c r="TW251" s="29"/>
      <c r="TX251" s="29"/>
      <c r="TY251" s="29"/>
      <c r="TZ251" s="29"/>
      <c r="UA251" s="29"/>
      <c r="UB251" s="29"/>
      <c r="UC251" s="29"/>
      <c r="UD251" s="29"/>
      <c r="UE251" s="29"/>
      <c r="UF251" s="29"/>
      <c r="UG251" s="29"/>
      <c r="UH251" s="29"/>
      <c r="UI251" s="29"/>
      <c r="UJ251" s="29"/>
      <c r="UK251" s="29"/>
      <c r="UL251" s="29"/>
      <c r="UM251" s="29"/>
      <c r="UN251" s="29"/>
      <c r="UO251" s="29"/>
      <c r="UP251" s="29"/>
      <c r="UQ251" s="29"/>
      <c r="UR251" s="29"/>
      <c r="US251" s="29"/>
      <c r="UT251" s="29"/>
      <c r="UU251" s="29"/>
      <c r="UV251" s="29"/>
      <c r="UW251" s="29"/>
      <c r="UX251" s="29"/>
      <c r="UY251" s="29"/>
      <c r="UZ251" s="29"/>
      <c r="VA251" s="29"/>
      <c r="VB251" s="29"/>
      <c r="VC251" s="29"/>
      <c r="VD251" s="29"/>
      <c r="VE251" s="29"/>
      <c r="VF251" s="29"/>
      <c r="VG251" s="29"/>
      <c r="VH251" s="29"/>
      <c r="VI251" s="29"/>
      <c r="VJ251" s="29"/>
      <c r="VK251" s="29"/>
      <c r="VL251" s="29"/>
      <c r="VM251" s="29"/>
      <c r="VN251" s="29"/>
      <c r="VO251" s="29"/>
      <c r="VP251" s="29"/>
      <c r="VQ251" s="29"/>
      <c r="VR251" s="29"/>
      <c r="VS251" s="29"/>
      <c r="VT251" s="29"/>
      <c r="VU251" s="29"/>
      <c r="VV251" s="29"/>
      <c r="VW251" s="29"/>
      <c r="VX251" s="29"/>
      <c r="VY251" s="29"/>
      <c r="VZ251" s="29"/>
      <c r="WA251" s="29"/>
      <c r="WB251" s="29"/>
      <c r="WC251" s="29"/>
      <c r="WD251" s="29"/>
      <c r="WE251" s="29"/>
      <c r="WF251" s="29"/>
      <c r="WG251" s="29"/>
      <c r="WH251" s="29"/>
      <c r="WI251" s="29"/>
      <c r="WJ251" s="29"/>
      <c r="WK251" s="29"/>
      <c r="WL251" s="29"/>
      <c r="WM251" s="29"/>
      <c r="WN251" s="29"/>
      <c r="WO251" s="29"/>
      <c r="WP251" s="29"/>
      <c r="WQ251" s="29"/>
      <c r="WR251" s="29"/>
      <c r="WS251" s="29"/>
      <c r="WT251" s="29"/>
      <c r="WU251" s="29"/>
      <c r="WV251" s="29"/>
      <c r="WW251" s="29"/>
      <c r="WX251" s="29"/>
      <c r="WY251" s="29"/>
      <c r="WZ251" s="29"/>
      <c r="XA251" s="29"/>
      <c r="XB251" s="29"/>
      <c r="XC251" s="29"/>
      <c r="XD251" s="29"/>
      <c r="XE251" s="29"/>
      <c r="XF251" s="29"/>
      <c r="XG251" s="29"/>
      <c r="XH251" s="29"/>
      <c r="XI251" s="29"/>
      <c r="XJ251" s="29"/>
      <c r="XK251" s="29"/>
      <c r="XL251" s="29"/>
      <c r="XM251" s="29"/>
      <c r="XN251" s="29"/>
      <c r="XO251" s="29"/>
      <c r="XP251" s="29"/>
      <c r="XQ251" s="29"/>
      <c r="XR251" s="29"/>
      <c r="XS251" s="29"/>
      <c r="XT251" s="29"/>
      <c r="XU251" s="29"/>
      <c r="XV251" s="29"/>
      <c r="XW251" s="29"/>
      <c r="XX251" s="29"/>
      <c r="XY251" s="29"/>
      <c r="XZ251" s="29"/>
      <c r="YA251" s="29"/>
      <c r="YB251" s="29"/>
      <c r="YC251" s="29"/>
      <c r="YD251" s="29"/>
      <c r="YE251" s="29"/>
      <c r="YF251" s="29"/>
      <c r="YG251" s="29"/>
      <c r="YH251" s="29"/>
      <c r="YI251" s="29"/>
    </row>
    <row r="252" spans="1:659" s="87" customFormat="1" ht="19.5">
      <c r="A252" s="1020"/>
      <c r="B252" s="1041" t="s">
        <v>54</v>
      </c>
      <c r="C252" s="1037"/>
      <c r="D252" s="1037"/>
      <c r="E252" s="1037"/>
      <c r="F252" s="1037"/>
      <c r="G252" s="1037"/>
      <c r="H252" s="1037"/>
      <c r="I252" s="1037"/>
      <c r="J252" s="1037"/>
      <c r="K252" s="1037"/>
      <c r="L252" s="1037"/>
      <c r="M252" s="1041"/>
      <c r="N252" s="1041"/>
      <c r="O252" s="258"/>
      <c r="P252" s="1037"/>
      <c r="Q252" s="1037"/>
      <c r="R252" s="1037"/>
      <c r="S252" s="1037"/>
      <c r="T252" s="1037"/>
      <c r="U252" s="1037"/>
      <c r="V252" s="1041"/>
      <c r="W252" s="1041"/>
      <c r="X252" s="258"/>
      <c r="Y252" s="1037"/>
      <c r="Z252" s="1037"/>
      <c r="AA252" s="1037"/>
      <c r="AB252" s="1037"/>
      <c r="AC252" s="1041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  <c r="IW252" s="29"/>
      <c r="IX252" s="29"/>
      <c r="IY252" s="29"/>
      <c r="IZ252" s="29"/>
      <c r="JA252" s="29"/>
      <c r="JB252" s="29"/>
      <c r="JC252" s="29"/>
      <c r="JD252" s="29"/>
      <c r="JE252" s="29"/>
      <c r="JF252" s="29"/>
      <c r="JG252" s="29"/>
      <c r="JH252" s="29"/>
      <c r="JI252" s="29"/>
      <c r="JJ252" s="29"/>
      <c r="JK252" s="29"/>
      <c r="JL252" s="29"/>
      <c r="JM252" s="29"/>
      <c r="JN252" s="29"/>
      <c r="JO252" s="29"/>
      <c r="JP252" s="29"/>
      <c r="JQ252" s="29"/>
      <c r="JR252" s="29"/>
      <c r="JS252" s="29"/>
      <c r="JT252" s="29"/>
      <c r="JU252" s="29"/>
      <c r="JV252" s="29"/>
      <c r="JW252" s="29"/>
      <c r="JX252" s="29"/>
      <c r="JY252" s="29"/>
      <c r="JZ252" s="29"/>
      <c r="KA252" s="29"/>
      <c r="KB252" s="29"/>
      <c r="KC252" s="29"/>
      <c r="KD252" s="29"/>
      <c r="KE252" s="29"/>
      <c r="KF252" s="29"/>
      <c r="KG252" s="29"/>
      <c r="KH252" s="29"/>
      <c r="KI252" s="29"/>
      <c r="KJ252" s="29"/>
      <c r="KK252" s="29"/>
      <c r="KL252" s="29"/>
      <c r="KM252" s="29"/>
      <c r="KN252" s="29"/>
      <c r="KO252" s="29"/>
      <c r="KP252" s="29"/>
      <c r="KQ252" s="29"/>
      <c r="KR252" s="29"/>
      <c r="KS252" s="29"/>
      <c r="KT252" s="29"/>
      <c r="KU252" s="29"/>
      <c r="KV252" s="29"/>
      <c r="KW252" s="29"/>
      <c r="KX252" s="29"/>
      <c r="KY252" s="29"/>
      <c r="KZ252" s="29"/>
      <c r="LA252" s="29"/>
      <c r="LB252" s="29"/>
      <c r="LC252" s="29"/>
      <c r="LD252" s="29"/>
      <c r="LE252" s="29"/>
      <c r="LF252" s="29"/>
      <c r="LG252" s="29"/>
      <c r="LH252" s="29"/>
      <c r="LI252" s="29"/>
      <c r="LJ252" s="29"/>
      <c r="LK252" s="29"/>
      <c r="LL252" s="29"/>
      <c r="LM252" s="29"/>
      <c r="LN252" s="29"/>
      <c r="LO252" s="29"/>
      <c r="LP252" s="29"/>
      <c r="LQ252" s="29"/>
      <c r="LR252" s="29"/>
      <c r="LS252" s="29"/>
      <c r="LT252" s="29"/>
      <c r="LU252" s="29"/>
      <c r="LV252" s="29"/>
      <c r="LW252" s="29"/>
      <c r="LX252" s="29"/>
      <c r="LY252" s="29"/>
      <c r="LZ252" s="29"/>
      <c r="MA252" s="29"/>
      <c r="MB252" s="29"/>
      <c r="MC252" s="29"/>
      <c r="MD252" s="29"/>
      <c r="ME252" s="29"/>
      <c r="MF252" s="29"/>
      <c r="MG252" s="29"/>
      <c r="MH252" s="29"/>
      <c r="MI252" s="29"/>
      <c r="MJ252" s="29"/>
      <c r="MK252" s="29"/>
      <c r="ML252" s="29"/>
      <c r="MM252" s="29"/>
      <c r="MN252" s="29"/>
      <c r="MO252" s="29"/>
      <c r="MP252" s="29"/>
      <c r="MQ252" s="29"/>
      <c r="MR252" s="29"/>
      <c r="MS252" s="29"/>
      <c r="MT252" s="29"/>
      <c r="MU252" s="29"/>
      <c r="MV252" s="29"/>
      <c r="MW252" s="29"/>
      <c r="MX252" s="29"/>
      <c r="MY252" s="29"/>
      <c r="MZ252" s="29"/>
      <c r="NA252" s="29"/>
      <c r="NB252" s="29"/>
      <c r="NC252" s="29"/>
      <c r="ND252" s="29"/>
      <c r="NE252" s="29"/>
      <c r="NF252" s="29"/>
      <c r="NG252" s="29"/>
      <c r="NH252" s="29"/>
      <c r="NI252" s="29"/>
      <c r="NJ252" s="29"/>
      <c r="NK252" s="29"/>
      <c r="NL252" s="29"/>
      <c r="NM252" s="29"/>
      <c r="NN252" s="29"/>
      <c r="NO252" s="29"/>
      <c r="NP252" s="29"/>
      <c r="NQ252" s="29"/>
      <c r="NR252" s="29"/>
      <c r="NS252" s="29"/>
      <c r="NT252" s="29"/>
      <c r="NU252" s="29"/>
      <c r="NV252" s="29"/>
      <c r="NW252" s="29"/>
      <c r="NX252" s="29"/>
      <c r="NY252" s="29"/>
      <c r="NZ252" s="29"/>
      <c r="OA252" s="29"/>
      <c r="OB252" s="29"/>
      <c r="OC252" s="29"/>
      <c r="OD252" s="29"/>
      <c r="OE252" s="29"/>
      <c r="OF252" s="29"/>
      <c r="OG252" s="29"/>
      <c r="OH252" s="29"/>
      <c r="OI252" s="29"/>
      <c r="OJ252" s="29"/>
      <c r="OK252" s="29"/>
      <c r="OL252" s="29"/>
      <c r="OM252" s="29"/>
      <c r="ON252" s="29"/>
      <c r="OO252" s="29"/>
      <c r="OP252" s="29"/>
      <c r="OQ252" s="29"/>
      <c r="OR252" s="29"/>
      <c r="OS252" s="29"/>
      <c r="OT252" s="29"/>
      <c r="OU252" s="29"/>
      <c r="OV252" s="29"/>
      <c r="OW252" s="29"/>
      <c r="OX252" s="29"/>
      <c r="OY252" s="29"/>
      <c r="OZ252" s="29"/>
      <c r="PA252" s="29"/>
      <c r="PB252" s="29"/>
      <c r="PC252" s="29"/>
      <c r="PD252" s="29"/>
      <c r="PE252" s="29"/>
      <c r="PF252" s="29"/>
      <c r="PG252" s="29"/>
      <c r="PH252" s="29"/>
      <c r="PI252" s="29"/>
      <c r="PJ252" s="29"/>
      <c r="PK252" s="29"/>
      <c r="PL252" s="29"/>
      <c r="PM252" s="29"/>
      <c r="PN252" s="29"/>
      <c r="PO252" s="29"/>
      <c r="PP252" s="29"/>
      <c r="PQ252" s="29"/>
      <c r="PR252" s="29"/>
      <c r="PS252" s="29"/>
      <c r="PT252" s="29"/>
      <c r="PU252" s="29"/>
      <c r="PV252" s="29"/>
      <c r="PW252" s="29"/>
      <c r="PX252" s="29"/>
      <c r="PY252" s="29"/>
      <c r="PZ252" s="29"/>
      <c r="QA252" s="29"/>
      <c r="QB252" s="29"/>
      <c r="QC252" s="29"/>
      <c r="QD252" s="29"/>
      <c r="QE252" s="29"/>
      <c r="QF252" s="29"/>
      <c r="QG252" s="29"/>
      <c r="QH252" s="29"/>
      <c r="QI252" s="29"/>
      <c r="QJ252" s="29"/>
      <c r="QK252" s="29"/>
      <c r="QL252" s="29"/>
      <c r="QM252" s="29"/>
      <c r="QN252" s="29"/>
      <c r="QO252" s="29"/>
      <c r="QP252" s="29"/>
      <c r="QQ252" s="29"/>
      <c r="QR252" s="29"/>
      <c r="QS252" s="29"/>
      <c r="QT252" s="29"/>
      <c r="QU252" s="29"/>
      <c r="QV252" s="29"/>
      <c r="QW252" s="29"/>
      <c r="QX252" s="29"/>
      <c r="QY252" s="29"/>
      <c r="QZ252" s="29"/>
      <c r="RA252" s="29"/>
      <c r="RB252" s="29"/>
      <c r="RC252" s="29"/>
      <c r="RD252" s="29"/>
      <c r="RE252" s="29"/>
      <c r="RF252" s="29"/>
      <c r="RG252" s="29"/>
      <c r="RH252" s="29"/>
      <c r="RI252" s="29"/>
      <c r="RJ252" s="29"/>
      <c r="RK252" s="29"/>
      <c r="RL252" s="29"/>
      <c r="RM252" s="29"/>
      <c r="RN252" s="29"/>
      <c r="RO252" s="29"/>
      <c r="RP252" s="29"/>
      <c r="RQ252" s="29"/>
      <c r="RR252" s="29"/>
      <c r="RS252" s="29"/>
      <c r="RT252" s="29"/>
      <c r="RU252" s="29"/>
      <c r="RV252" s="29"/>
      <c r="RW252" s="29"/>
      <c r="RX252" s="29"/>
      <c r="RY252" s="29"/>
      <c r="RZ252" s="29"/>
      <c r="SA252" s="29"/>
      <c r="SB252" s="29"/>
      <c r="SC252" s="29"/>
      <c r="SD252" s="29"/>
      <c r="SE252" s="29"/>
      <c r="SF252" s="29"/>
      <c r="SG252" s="29"/>
      <c r="SH252" s="29"/>
      <c r="SI252" s="29"/>
      <c r="SJ252" s="29"/>
      <c r="SK252" s="29"/>
      <c r="SL252" s="29"/>
      <c r="SM252" s="29"/>
      <c r="SN252" s="29"/>
      <c r="SO252" s="29"/>
      <c r="SP252" s="29"/>
      <c r="SQ252" s="29"/>
      <c r="SR252" s="29"/>
      <c r="SS252" s="29"/>
      <c r="ST252" s="29"/>
      <c r="SU252" s="29"/>
      <c r="SV252" s="29"/>
      <c r="SW252" s="29"/>
      <c r="SX252" s="29"/>
      <c r="SY252" s="29"/>
      <c r="SZ252" s="29"/>
      <c r="TA252" s="29"/>
      <c r="TB252" s="29"/>
      <c r="TC252" s="29"/>
      <c r="TD252" s="29"/>
      <c r="TE252" s="29"/>
      <c r="TF252" s="29"/>
      <c r="TG252" s="29"/>
      <c r="TH252" s="29"/>
      <c r="TI252" s="29"/>
      <c r="TJ252" s="29"/>
      <c r="TK252" s="29"/>
      <c r="TL252" s="29"/>
      <c r="TM252" s="29"/>
      <c r="TN252" s="29"/>
      <c r="TO252" s="29"/>
      <c r="TP252" s="29"/>
      <c r="TQ252" s="29"/>
      <c r="TR252" s="29"/>
      <c r="TS252" s="29"/>
      <c r="TT252" s="29"/>
      <c r="TU252" s="29"/>
      <c r="TV252" s="29"/>
      <c r="TW252" s="29"/>
      <c r="TX252" s="29"/>
      <c r="TY252" s="29"/>
      <c r="TZ252" s="29"/>
      <c r="UA252" s="29"/>
      <c r="UB252" s="29"/>
      <c r="UC252" s="29"/>
      <c r="UD252" s="29"/>
      <c r="UE252" s="29"/>
      <c r="UF252" s="29"/>
      <c r="UG252" s="29"/>
      <c r="UH252" s="29"/>
      <c r="UI252" s="29"/>
      <c r="UJ252" s="29"/>
      <c r="UK252" s="29"/>
      <c r="UL252" s="29"/>
      <c r="UM252" s="29"/>
      <c r="UN252" s="29"/>
      <c r="UO252" s="29"/>
      <c r="UP252" s="29"/>
      <c r="UQ252" s="29"/>
      <c r="UR252" s="29"/>
      <c r="US252" s="29"/>
      <c r="UT252" s="29"/>
      <c r="UU252" s="29"/>
      <c r="UV252" s="29"/>
      <c r="UW252" s="29"/>
      <c r="UX252" s="29"/>
      <c r="UY252" s="29"/>
      <c r="UZ252" s="29"/>
      <c r="VA252" s="29"/>
      <c r="VB252" s="29"/>
      <c r="VC252" s="29"/>
      <c r="VD252" s="29"/>
      <c r="VE252" s="29"/>
      <c r="VF252" s="29"/>
      <c r="VG252" s="29"/>
      <c r="VH252" s="29"/>
      <c r="VI252" s="29"/>
      <c r="VJ252" s="29"/>
      <c r="VK252" s="29"/>
      <c r="VL252" s="29"/>
      <c r="VM252" s="29"/>
      <c r="VN252" s="29"/>
      <c r="VO252" s="29"/>
      <c r="VP252" s="29"/>
      <c r="VQ252" s="29"/>
      <c r="VR252" s="29"/>
      <c r="VS252" s="29"/>
      <c r="VT252" s="29"/>
      <c r="VU252" s="29"/>
      <c r="VV252" s="29"/>
      <c r="VW252" s="29"/>
      <c r="VX252" s="29"/>
      <c r="VY252" s="29"/>
      <c r="VZ252" s="29"/>
      <c r="WA252" s="29"/>
      <c r="WB252" s="29"/>
      <c r="WC252" s="29"/>
      <c r="WD252" s="29"/>
      <c r="WE252" s="29"/>
      <c r="WF252" s="29"/>
      <c r="WG252" s="29"/>
      <c r="WH252" s="29"/>
      <c r="WI252" s="29"/>
      <c r="WJ252" s="29"/>
      <c r="WK252" s="29"/>
      <c r="WL252" s="29"/>
      <c r="WM252" s="29"/>
      <c r="WN252" s="29"/>
      <c r="WO252" s="29"/>
      <c r="WP252" s="29"/>
      <c r="WQ252" s="29"/>
      <c r="WR252" s="29"/>
      <c r="WS252" s="29"/>
      <c r="WT252" s="29"/>
      <c r="WU252" s="29"/>
      <c r="WV252" s="29"/>
      <c r="WW252" s="29"/>
      <c r="WX252" s="29"/>
      <c r="WY252" s="29"/>
      <c r="WZ252" s="29"/>
      <c r="XA252" s="29"/>
      <c r="XB252" s="29"/>
      <c r="XC252" s="29"/>
      <c r="XD252" s="29"/>
      <c r="XE252" s="29"/>
      <c r="XF252" s="29"/>
      <c r="XG252" s="29"/>
      <c r="XH252" s="29"/>
      <c r="XI252" s="29"/>
      <c r="XJ252" s="29"/>
      <c r="XK252" s="29"/>
      <c r="XL252" s="29"/>
      <c r="XM252" s="29"/>
      <c r="XN252" s="29"/>
      <c r="XO252" s="29"/>
      <c r="XP252" s="29"/>
      <c r="XQ252" s="29"/>
      <c r="XR252" s="29"/>
      <c r="XS252" s="29"/>
      <c r="XT252" s="29"/>
      <c r="XU252" s="29"/>
      <c r="XV252" s="29"/>
      <c r="XW252" s="29"/>
      <c r="XX252" s="29"/>
      <c r="XY252" s="29"/>
      <c r="XZ252" s="29"/>
      <c r="YA252" s="29"/>
      <c r="YB252" s="29"/>
      <c r="YC252" s="29"/>
      <c r="YD252" s="29"/>
      <c r="YE252" s="29"/>
      <c r="YF252" s="29"/>
      <c r="YG252" s="29"/>
      <c r="YH252" s="29"/>
      <c r="YI252" s="29"/>
    </row>
    <row r="253" spans="1:659" s="87" customFormat="1" ht="19.5">
      <c r="A253" s="1020"/>
      <c r="B253" s="1041" t="s">
        <v>55</v>
      </c>
      <c r="C253" s="1037"/>
      <c r="D253" s="1037"/>
      <c r="E253" s="1037"/>
      <c r="F253" s="1037"/>
      <c r="G253" s="1037"/>
      <c r="H253" s="1037"/>
      <c r="I253" s="1037"/>
      <c r="J253" s="1037"/>
      <c r="K253" s="1037"/>
      <c r="L253" s="1037"/>
      <c r="M253" s="1041"/>
      <c r="N253" s="1041"/>
      <c r="O253" s="258"/>
      <c r="P253" s="1037"/>
      <c r="Q253" s="1037"/>
      <c r="R253" s="1037"/>
      <c r="S253" s="1037"/>
      <c r="T253" s="1037"/>
      <c r="U253" s="1037"/>
      <c r="V253" s="1041"/>
      <c r="W253" s="1041"/>
      <c r="X253" s="258"/>
      <c r="Y253" s="1037"/>
      <c r="Z253" s="1037"/>
      <c r="AA253" s="1037"/>
      <c r="AB253" s="1037"/>
      <c r="AC253" s="1041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  <c r="IV253" s="29"/>
      <c r="IW253" s="29"/>
      <c r="IX253" s="29"/>
      <c r="IY253" s="29"/>
      <c r="IZ253" s="29"/>
      <c r="JA253" s="29"/>
      <c r="JB253" s="29"/>
      <c r="JC253" s="29"/>
      <c r="JD253" s="29"/>
      <c r="JE253" s="29"/>
      <c r="JF253" s="29"/>
      <c r="JG253" s="29"/>
      <c r="JH253" s="29"/>
      <c r="JI253" s="29"/>
      <c r="JJ253" s="29"/>
      <c r="JK253" s="29"/>
      <c r="JL253" s="29"/>
      <c r="JM253" s="29"/>
      <c r="JN253" s="29"/>
      <c r="JO253" s="29"/>
      <c r="JP253" s="29"/>
      <c r="JQ253" s="29"/>
      <c r="JR253" s="29"/>
      <c r="JS253" s="29"/>
      <c r="JT253" s="29"/>
      <c r="JU253" s="29"/>
      <c r="JV253" s="29"/>
      <c r="JW253" s="29"/>
      <c r="JX253" s="29"/>
      <c r="JY253" s="29"/>
      <c r="JZ253" s="29"/>
      <c r="KA253" s="29"/>
      <c r="KB253" s="29"/>
      <c r="KC253" s="29"/>
      <c r="KD253" s="29"/>
      <c r="KE253" s="29"/>
      <c r="KF253" s="29"/>
      <c r="KG253" s="29"/>
      <c r="KH253" s="29"/>
      <c r="KI253" s="29"/>
      <c r="KJ253" s="29"/>
      <c r="KK253" s="29"/>
      <c r="KL253" s="29"/>
      <c r="KM253" s="29"/>
      <c r="KN253" s="29"/>
      <c r="KO253" s="29"/>
      <c r="KP253" s="29"/>
      <c r="KQ253" s="29"/>
      <c r="KR253" s="29"/>
      <c r="KS253" s="29"/>
      <c r="KT253" s="29"/>
      <c r="KU253" s="29"/>
      <c r="KV253" s="29"/>
      <c r="KW253" s="29"/>
      <c r="KX253" s="29"/>
      <c r="KY253" s="29"/>
      <c r="KZ253" s="29"/>
      <c r="LA253" s="29"/>
      <c r="LB253" s="29"/>
      <c r="LC253" s="29"/>
      <c r="LD253" s="29"/>
      <c r="LE253" s="29"/>
      <c r="LF253" s="29"/>
      <c r="LG253" s="29"/>
      <c r="LH253" s="29"/>
      <c r="LI253" s="29"/>
      <c r="LJ253" s="29"/>
      <c r="LK253" s="29"/>
      <c r="LL253" s="29"/>
      <c r="LM253" s="29"/>
      <c r="LN253" s="29"/>
      <c r="LO253" s="29"/>
      <c r="LP253" s="29"/>
      <c r="LQ253" s="29"/>
      <c r="LR253" s="29"/>
      <c r="LS253" s="29"/>
      <c r="LT253" s="29"/>
      <c r="LU253" s="29"/>
      <c r="LV253" s="29"/>
      <c r="LW253" s="29"/>
      <c r="LX253" s="29"/>
      <c r="LY253" s="29"/>
      <c r="LZ253" s="29"/>
      <c r="MA253" s="29"/>
      <c r="MB253" s="29"/>
      <c r="MC253" s="29"/>
      <c r="MD253" s="29"/>
      <c r="ME253" s="29"/>
      <c r="MF253" s="29"/>
      <c r="MG253" s="29"/>
      <c r="MH253" s="29"/>
      <c r="MI253" s="29"/>
      <c r="MJ253" s="29"/>
      <c r="MK253" s="29"/>
      <c r="ML253" s="29"/>
      <c r="MM253" s="29"/>
      <c r="MN253" s="29"/>
      <c r="MO253" s="29"/>
      <c r="MP253" s="29"/>
      <c r="MQ253" s="29"/>
      <c r="MR253" s="29"/>
      <c r="MS253" s="29"/>
      <c r="MT253" s="29"/>
      <c r="MU253" s="29"/>
      <c r="MV253" s="29"/>
      <c r="MW253" s="29"/>
      <c r="MX253" s="29"/>
      <c r="MY253" s="29"/>
      <c r="MZ253" s="29"/>
      <c r="NA253" s="29"/>
      <c r="NB253" s="29"/>
      <c r="NC253" s="29"/>
      <c r="ND253" s="29"/>
      <c r="NE253" s="29"/>
      <c r="NF253" s="29"/>
      <c r="NG253" s="29"/>
      <c r="NH253" s="29"/>
      <c r="NI253" s="29"/>
      <c r="NJ253" s="29"/>
      <c r="NK253" s="29"/>
      <c r="NL253" s="29"/>
      <c r="NM253" s="29"/>
      <c r="NN253" s="29"/>
      <c r="NO253" s="29"/>
      <c r="NP253" s="29"/>
      <c r="NQ253" s="29"/>
      <c r="NR253" s="29"/>
      <c r="NS253" s="29"/>
      <c r="NT253" s="29"/>
      <c r="NU253" s="29"/>
      <c r="NV253" s="29"/>
      <c r="NW253" s="29"/>
      <c r="NX253" s="29"/>
      <c r="NY253" s="29"/>
      <c r="NZ253" s="29"/>
      <c r="OA253" s="29"/>
      <c r="OB253" s="29"/>
      <c r="OC253" s="29"/>
      <c r="OD253" s="29"/>
      <c r="OE253" s="29"/>
      <c r="OF253" s="29"/>
      <c r="OG253" s="29"/>
      <c r="OH253" s="29"/>
      <c r="OI253" s="29"/>
      <c r="OJ253" s="29"/>
      <c r="OK253" s="29"/>
      <c r="OL253" s="29"/>
      <c r="OM253" s="29"/>
      <c r="ON253" s="29"/>
      <c r="OO253" s="29"/>
      <c r="OP253" s="29"/>
      <c r="OQ253" s="29"/>
      <c r="OR253" s="29"/>
      <c r="OS253" s="29"/>
      <c r="OT253" s="29"/>
      <c r="OU253" s="29"/>
      <c r="OV253" s="29"/>
      <c r="OW253" s="29"/>
      <c r="OX253" s="29"/>
      <c r="OY253" s="29"/>
      <c r="OZ253" s="29"/>
      <c r="PA253" s="29"/>
      <c r="PB253" s="29"/>
      <c r="PC253" s="29"/>
      <c r="PD253" s="29"/>
      <c r="PE253" s="29"/>
      <c r="PF253" s="29"/>
      <c r="PG253" s="29"/>
      <c r="PH253" s="29"/>
      <c r="PI253" s="29"/>
      <c r="PJ253" s="29"/>
      <c r="PK253" s="29"/>
      <c r="PL253" s="29"/>
      <c r="PM253" s="29"/>
      <c r="PN253" s="29"/>
      <c r="PO253" s="29"/>
      <c r="PP253" s="29"/>
      <c r="PQ253" s="29"/>
      <c r="PR253" s="29"/>
      <c r="PS253" s="29"/>
      <c r="PT253" s="29"/>
      <c r="PU253" s="29"/>
      <c r="PV253" s="29"/>
      <c r="PW253" s="29"/>
      <c r="PX253" s="29"/>
      <c r="PY253" s="29"/>
      <c r="PZ253" s="29"/>
      <c r="QA253" s="29"/>
      <c r="QB253" s="29"/>
      <c r="QC253" s="29"/>
      <c r="QD253" s="29"/>
      <c r="QE253" s="29"/>
      <c r="QF253" s="29"/>
      <c r="QG253" s="29"/>
      <c r="QH253" s="29"/>
      <c r="QI253" s="29"/>
      <c r="QJ253" s="29"/>
      <c r="QK253" s="29"/>
      <c r="QL253" s="29"/>
      <c r="QM253" s="29"/>
      <c r="QN253" s="29"/>
      <c r="QO253" s="29"/>
      <c r="QP253" s="29"/>
      <c r="QQ253" s="29"/>
      <c r="QR253" s="29"/>
      <c r="QS253" s="29"/>
      <c r="QT253" s="29"/>
      <c r="QU253" s="29"/>
      <c r="QV253" s="29"/>
      <c r="QW253" s="29"/>
      <c r="QX253" s="29"/>
      <c r="QY253" s="29"/>
      <c r="QZ253" s="29"/>
      <c r="RA253" s="29"/>
      <c r="RB253" s="29"/>
      <c r="RC253" s="29"/>
      <c r="RD253" s="29"/>
      <c r="RE253" s="29"/>
      <c r="RF253" s="29"/>
      <c r="RG253" s="29"/>
      <c r="RH253" s="29"/>
      <c r="RI253" s="29"/>
      <c r="RJ253" s="29"/>
      <c r="RK253" s="29"/>
      <c r="RL253" s="29"/>
      <c r="RM253" s="29"/>
      <c r="RN253" s="29"/>
      <c r="RO253" s="29"/>
      <c r="RP253" s="29"/>
      <c r="RQ253" s="29"/>
      <c r="RR253" s="29"/>
      <c r="RS253" s="29"/>
      <c r="RT253" s="29"/>
      <c r="RU253" s="29"/>
      <c r="RV253" s="29"/>
      <c r="RW253" s="29"/>
      <c r="RX253" s="29"/>
      <c r="RY253" s="29"/>
      <c r="RZ253" s="29"/>
      <c r="SA253" s="29"/>
      <c r="SB253" s="29"/>
      <c r="SC253" s="29"/>
      <c r="SD253" s="29"/>
      <c r="SE253" s="29"/>
      <c r="SF253" s="29"/>
      <c r="SG253" s="29"/>
      <c r="SH253" s="29"/>
      <c r="SI253" s="29"/>
      <c r="SJ253" s="29"/>
      <c r="SK253" s="29"/>
      <c r="SL253" s="29"/>
      <c r="SM253" s="29"/>
      <c r="SN253" s="29"/>
      <c r="SO253" s="29"/>
      <c r="SP253" s="29"/>
      <c r="SQ253" s="29"/>
      <c r="SR253" s="29"/>
      <c r="SS253" s="29"/>
      <c r="ST253" s="29"/>
      <c r="SU253" s="29"/>
      <c r="SV253" s="29"/>
      <c r="SW253" s="29"/>
      <c r="SX253" s="29"/>
      <c r="SY253" s="29"/>
      <c r="SZ253" s="29"/>
      <c r="TA253" s="29"/>
      <c r="TB253" s="29"/>
      <c r="TC253" s="29"/>
      <c r="TD253" s="29"/>
      <c r="TE253" s="29"/>
      <c r="TF253" s="29"/>
      <c r="TG253" s="29"/>
      <c r="TH253" s="29"/>
      <c r="TI253" s="29"/>
      <c r="TJ253" s="29"/>
      <c r="TK253" s="29"/>
      <c r="TL253" s="29"/>
      <c r="TM253" s="29"/>
      <c r="TN253" s="29"/>
      <c r="TO253" s="29"/>
      <c r="TP253" s="29"/>
      <c r="TQ253" s="29"/>
      <c r="TR253" s="29"/>
      <c r="TS253" s="29"/>
      <c r="TT253" s="29"/>
      <c r="TU253" s="29"/>
      <c r="TV253" s="29"/>
      <c r="TW253" s="29"/>
      <c r="TX253" s="29"/>
      <c r="TY253" s="29"/>
      <c r="TZ253" s="29"/>
      <c r="UA253" s="29"/>
      <c r="UB253" s="29"/>
      <c r="UC253" s="29"/>
      <c r="UD253" s="29"/>
      <c r="UE253" s="29"/>
      <c r="UF253" s="29"/>
      <c r="UG253" s="29"/>
      <c r="UH253" s="29"/>
      <c r="UI253" s="29"/>
      <c r="UJ253" s="29"/>
      <c r="UK253" s="29"/>
      <c r="UL253" s="29"/>
      <c r="UM253" s="29"/>
      <c r="UN253" s="29"/>
      <c r="UO253" s="29"/>
      <c r="UP253" s="29"/>
      <c r="UQ253" s="29"/>
      <c r="UR253" s="29"/>
      <c r="US253" s="29"/>
      <c r="UT253" s="29"/>
      <c r="UU253" s="29"/>
      <c r="UV253" s="29"/>
      <c r="UW253" s="29"/>
      <c r="UX253" s="29"/>
      <c r="UY253" s="29"/>
      <c r="UZ253" s="29"/>
      <c r="VA253" s="29"/>
      <c r="VB253" s="29"/>
      <c r="VC253" s="29"/>
      <c r="VD253" s="29"/>
      <c r="VE253" s="29"/>
      <c r="VF253" s="29"/>
      <c r="VG253" s="29"/>
      <c r="VH253" s="29"/>
      <c r="VI253" s="29"/>
      <c r="VJ253" s="29"/>
      <c r="VK253" s="29"/>
      <c r="VL253" s="29"/>
      <c r="VM253" s="29"/>
      <c r="VN253" s="29"/>
      <c r="VO253" s="29"/>
      <c r="VP253" s="29"/>
      <c r="VQ253" s="29"/>
      <c r="VR253" s="29"/>
      <c r="VS253" s="29"/>
      <c r="VT253" s="29"/>
      <c r="VU253" s="29"/>
      <c r="VV253" s="29"/>
      <c r="VW253" s="29"/>
      <c r="VX253" s="29"/>
      <c r="VY253" s="29"/>
      <c r="VZ253" s="29"/>
      <c r="WA253" s="29"/>
      <c r="WB253" s="29"/>
      <c r="WC253" s="29"/>
      <c r="WD253" s="29"/>
      <c r="WE253" s="29"/>
      <c r="WF253" s="29"/>
      <c r="WG253" s="29"/>
      <c r="WH253" s="29"/>
      <c r="WI253" s="29"/>
      <c r="WJ253" s="29"/>
      <c r="WK253" s="29"/>
      <c r="WL253" s="29"/>
      <c r="WM253" s="29"/>
      <c r="WN253" s="29"/>
      <c r="WO253" s="29"/>
      <c r="WP253" s="29"/>
      <c r="WQ253" s="29"/>
      <c r="WR253" s="29"/>
      <c r="WS253" s="29"/>
      <c r="WT253" s="29"/>
      <c r="WU253" s="29"/>
      <c r="WV253" s="29"/>
      <c r="WW253" s="29"/>
      <c r="WX253" s="29"/>
      <c r="WY253" s="29"/>
      <c r="WZ253" s="29"/>
      <c r="XA253" s="29"/>
      <c r="XB253" s="29"/>
      <c r="XC253" s="29"/>
      <c r="XD253" s="29"/>
      <c r="XE253" s="29"/>
      <c r="XF253" s="29"/>
      <c r="XG253" s="29"/>
      <c r="XH253" s="29"/>
      <c r="XI253" s="29"/>
      <c r="XJ253" s="29"/>
      <c r="XK253" s="29"/>
      <c r="XL253" s="29"/>
      <c r="XM253" s="29"/>
      <c r="XN253" s="29"/>
      <c r="XO253" s="29"/>
      <c r="XP253" s="29"/>
      <c r="XQ253" s="29"/>
      <c r="XR253" s="29"/>
      <c r="XS253" s="29"/>
      <c r="XT253" s="29"/>
      <c r="XU253" s="29"/>
      <c r="XV253" s="29"/>
      <c r="XW253" s="29"/>
      <c r="XX253" s="29"/>
      <c r="XY253" s="29"/>
      <c r="XZ253" s="29"/>
      <c r="YA253" s="29"/>
      <c r="YB253" s="29"/>
      <c r="YC253" s="29"/>
      <c r="YD253" s="29"/>
      <c r="YE253" s="29"/>
      <c r="YF253" s="29"/>
      <c r="YG253" s="29"/>
      <c r="YH253" s="29"/>
      <c r="YI253" s="29"/>
    </row>
    <row r="254" spans="1:659" s="87" customFormat="1" ht="19.5">
      <c r="A254" s="1020"/>
      <c r="B254" s="1041" t="s">
        <v>56</v>
      </c>
      <c r="C254" s="1037"/>
      <c r="D254" s="1037"/>
      <c r="E254" s="1037"/>
      <c r="F254" s="1037"/>
      <c r="G254" s="1037"/>
      <c r="H254" s="1037"/>
      <c r="I254" s="1037"/>
      <c r="J254" s="1037"/>
      <c r="K254" s="1037"/>
      <c r="L254" s="1037"/>
      <c r="M254" s="1041"/>
      <c r="N254" s="1041"/>
      <c r="O254" s="258"/>
      <c r="P254" s="1037"/>
      <c r="Q254" s="1037"/>
      <c r="R254" s="1037"/>
      <c r="S254" s="1037"/>
      <c r="T254" s="1037"/>
      <c r="U254" s="1037"/>
      <c r="V254" s="1041"/>
      <c r="W254" s="1041"/>
      <c r="X254" s="258"/>
      <c r="Y254" s="1037"/>
      <c r="Z254" s="1037"/>
      <c r="AA254" s="1037"/>
      <c r="AB254" s="1037"/>
      <c r="AC254" s="1041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  <c r="IW254" s="29"/>
      <c r="IX254" s="29"/>
      <c r="IY254" s="29"/>
      <c r="IZ254" s="29"/>
      <c r="JA254" s="29"/>
      <c r="JB254" s="29"/>
      <c r="JC254" s="29"/>
      <c r="JD254" s="29"/>
      <c r="JE254" s="29"/>
      <c r="JF254" s="29"/>
      <c r="JG254" s="29"/>
      <c r="JH254" s="29"/>
      <c r="JI254" s="29"/>
      <c r="JJ254" s="29"/>
      <c r="JK254" s="29"/>
      <c r="JL254" s="29"/>
      <c r="JM254" s="29"/>
      <c r="JN254" s="29"/>
      <c r="JO254" s="29"/>
      <c r="JP254" s="29"/>
      <c r="JQ254" s="29"/>
      <c r="JR254" s="29"/>
      <c r="JS254" s="29"/>
      <c r="JT254" s="29"/>
      <c r="JU254" s="29"/>
      <c r="JV254" s="29"/>
      <c r="JW254" s="29"/>
      <c r="JX254" s="29"/>
      <c r="JY254" s="29"/>
      <c r="JZ254" s="29"/>
      <c r="KA254" s="29"/>
      <c r="KB254" s="29"/>
      <c r="KC254" s="29"/>
      <c r="KD254" s="29"/>
      <c r="KE254" s="29"/>
      <c r="KF254" s="29"/>
      <c r="KG254" s="29"/>
      <c r="KH254" s="29"/>
      <c r="KI254" s="29"/>
      <c r="KJ254" s="29"/>
      <c r="KK254" s="29"/>
      <c r="KL254" s="29"/>
      <c r="KM254" s="29"/>
      <c r="KN254" s="29"/>
      <c r="KO254" s="29"/>
      <c r="KP254" s="29"/>
      <c r="KQ254" s="29"/>
      <c r="KR254" s="29"/>
      <c r="KS254" s="29"/>
      <c r="KT254" s="29"/>
      <c r="KU254" s="29"/>
      <c r="KV254" s="29"/>
      <c r="KW254" s="29"/>
      <c r="KX254" s="29"/>
      <c r="KY254" s="29"/>
      <c r="KZ254" s="29"/>
      <c r="LA254" s="29"/>
      <c r="LB254" s="29"/>
      <c r="LC254" s="29"/>
      <c r="LD254" s="29"/>
      <c r="LE254" s="29"/>
      <c r="LF254" s="29"/>
      <c r="LG254" s="29"/>
      <c r="LH254" s="29"/>
      <c r="LI254" s="29"/>
      <c r="LJ254" s="29"/>
      <c r="LK254" s="29"/>
      <c r="LL254" s="29"/>
      <c r="LM254" s="29"/>
      <c r="LN254" s="29"/>
      <c r="LO254" s="29"/>
      <c r="LP254" s="29"/>
      <c r="LQ254" s="29"/>
      <c r="LR254" s="29"/>
      <c r="LS254" s="29"/>
      <c r="LT254" s="29"/>
      <c r="LU254" s="29"/>
      <c r="LV254" s="29"/>
      <c r="LW254" s="29"/>
      <c r="LX254" s="29"/>
      <c r="LY254" s="29"/>
      <c r="LZ254" s="29"/>
      <c r="MA254" s="29"/>
      <c r="MB254" s="29"/>
      <c r="MC254" s="29"/>
      <c r="MD254" s="29"/>
      <c r="ME254" s="29"/>
      <c r="MF254" s="29"/>
      <c r="MG254" s="29"/>
      <c r="MH254" s="29"/>
      <c r="MI254" s="29"/>
      <c r="MJ254" s="29"/>
      <c r="MK254" s="29"/>
      <c r="ML254" s="29"/>
      <c r="MM254" s="29"/>
      <c r="MN254" s="29"/>
      <c r="MO254" s="29"/>
      <c r="MP254" s="29"/>
      <c r="MQ254" s="29"/>
      <c r="MR254" s="29"/>
      <c r="MS254" s="29"/>
      <c r="MT254" s="29"/>
      <c r="MU254" s="29"/>
      <c r="MV254" s="29"/>
      <c r="MW254" s="29"/>
      <c r="MX254" s="29"/>
      <c r="MY254" s="29"/>
      <c r="MZ254" s="29"/>
      <c r="NA254" s="29"/>
      <c r="NB254" s="29"/>
      <c r="NC254" s="29"/>
      <c r="ND254" s="29"/>
      <c r="NE254" s="29"/>
      <c r="NF254" s="29"/>
      <c r="NG254" s="29"/>
      <c r="NH254" s="29"/>
      <c r="NI254" s="29"/>
      <c r="NJ254" s="29"/>
      <c r="NK254" s="29"/>
      <c r="NL254" s="29"/>
      <c r="NM254" s="29"/>
      <c r="NN254" s="29"/>
      <c r="NO254" s="29"/>
      <c r="NP254" s="29"/>
      <c r="NQ254" s="29"/>
      <c r="NR254" s="29"/>
      <c r="NS254" s="29"/>
      <c r="NT254" s="29"/>
      <c r="NU254" s="29"/>
      <c r="NV254" s="29"/>
      <c r="NW254" s="29"/>
      <c r="NX254" s="29"/>
      <c r="NY254" s="29"/>
      <c r="NZ254" s="29"/>
      <c r="OA254" s="29"/>
      <c r="OB254" s="29"/>
      <c r="OC254" s="29"/>
      <c r="OD254" s="29"/>
      <c r="OE254" s="29"/>
      <c r="OF254" s="29"/>
      <c r="OG254" s="29"/>
      <c r="OH254" s="29"/>
      <c r="OI254" s="29"/>
      <c r="OJ254" s="29"/>
      <c r="OK254" s="29"/>
      <c r="OL254" s="29"/>
      <c r="OM254" s="29"/>
      <c r="ON254" s="29"/>
      <c r="OO254" s="29"/>
      <c r="OP254" s="29"/>
      <c r="OQ254" s="29"/>
      <c r="OR254" s="29"/>
      <c r="OS254" s="29"/>
      <c r="OT254" s="29"/>
      <c r="OU254" s="29"/>
      <c r="OV254" s="29"/>
      <c r="OW254" s="29"/>
      <c r="OX254" s="29"/>
      <c r="OY254" s="29"/>
      <c r="OZ254" s="29"/>
      <c r="PA254" s="29"/>
      <c r="PB254" s="29"/>
      <c r="PC254" s="29"/>
      <c r="PD254" s="29"/>
      <c r="PE254" s="29"/>
      <c r="PF254" s="29"/>
      <c r="PG254" s="29"/>
      <c r="PH254" s="29"/>
      <c r="PI254" s="29"/>
      <c r="PJ254" s="29"/>
      <c r="PK254" s="29"/>
      <c r="PL254" s="29"/>
      <c r="PM254" s="29"/>
      <c r="PN254" s="29"/>
      <c r="PO254" s="29"/>
      <c r="PP254" s="29"/>
      <c r="PQ254" s="29"/>
      <c r="PR254" s="29"/>
      <c r="PS254" s="29"/>
      <c r="PT254" s="29"/>
      <c r="PU254" s="29"/>
      <c r="PV254" s="29"/>
      <c r="PW254" s="29"/>
      <c r="PX254" s="29"/>
      <c r="PY254" s="29"/>
      <c r="PZ254" s="29"/>
      <c r="QA254" s="29"/>
      <c r="QB254" s="29"/>
      <c r="QC254" s="29"/>
      <c r="QD254" s="29"/>
      <c r="QE254" s="29"/>
      <c r="QF254" s="29"/>
      <c r="QG254" s="29"/>
      <c r="QH254" s="29"/>
      <c r="QI254" s="29"/>
      <c r="QJ254" s="29"/>
      <c r="QK254" s="29"/>
      <c r="QL254" s="29"/>
      <c r="QM254" s="29"/>
      <c r="QN254" s="29"/>
      <c r="QO254" s="29"/>
      <c r="QP254" s="29"/>
      <c r="QQ254" s="29"/>
      <c r="QR254" s="29"/>
      <c r="QS254" s="29"/>
      <c r="QT254" s="29"/>
      <c r="QU254" s="29"/>
      <c r="QV254" s="29"/>
      <c r="QW254" s="29"/>
      <c r="QX254" s="29"/>
      <c r="QY254" s="29"/>
      <c r="QZ254" s="29"/>
      <c r="RA254" s="29"/>
      <c r="RB254" s="29"/>
      <c r="RC254" s="29"/>
      <c r="RD254" s="29"/>
      <c r="RE254" s="29"/>
      <c r="RF254" s="29"/>
      <c r="RG254" s="29"/>
      <c r="RH254" s="29"/>
      <c r="RI254" s="29"/>
      <c r="RJ254" s="29"/>
      <c r="RK254" s="29"/>
      <c r="RL254" s="29"/>
      <c r="RM254" s="29"/>
      <c r="RN254" s="29"/>
      <c r="RO254" s="29"/>
      <c r="RP254" s="29"/>
      <c r="RQ254" s="29"/>
      <c r="RR254" s="29"/>
      <c r="RS254" s="29"/>
      <c r="RT254" s="29"/>
      <c r="RU254" s="29"/>
      <c r="RV254" s="29"/>
      <c r="RW254" s="29"/>
      <c r="RX254" s="29"/>
      <c r="RY254" s="29"/>
      <c r="RZ254" s="29"/>
      <c r="SA254" s="29"/>
      <c r="SB254" s="29"/>
      <c r="SC254" s="29"/>
      <c r="SD254" s="29"/>
      <c r="SE254" s="29"/>
      <c r="SF254" s="29"/>
      <c r="SG254" s="29"/>
      <c r="SH254" s="29"/>
      <c r="SI254" s="29"/>
      <c r="SJ254" s="29"/>
      <c r="SK254" s="29"/>
      <c r="SL254" s="29"/>
      <c r="SM254" s="29"/>
      <c r="SN254" s="29"/>
      <c r="SO254" s="29"/>
      <c r="SP254" s="29"/>
      <c r="SQ254" s="29"/>
      <c r="SR254" s="29"/>
      <c r="SS254" s="29"/>
      <c r="ST254" s="29"/>
      <c r="SU254" s="29"/>
      <c r="SV254" s="29"/>
      <c r="SW254" s="29"/>
      <c r="SX254" s="29"/>
      <c r="SY254" s="29"/>
      <c r="SZ254" s="29"/>
      <c r="TA254" s="29"/>
      <c r="TB254" s="29"/>
      <c r="TC254" s="29"/>
      <c r="TD254" s="29"/>
      <c r="TE254" s="29"/>
      <c r="TF254" s="29"/>
      <c r="TG254" s="29"/>
      <c r="TH254" s="29"/>
      <c r="TI254" s="29"/>
      <c r="TJ254" s="29"/>
      <c r="TK254" s="29"/>
      <c r="TL254" s="29"/>
      <c r="TM254" s="29"/>
      <c r="TN254" s="29"/>
      <c r="TO254" s="29"/>
      <c r="TP254" s="29"/>
      <c r="TQ254" s="29"/>
      <c r="TR254" s="29"/>
      <c r="TS254" s="29"/>
      <c r="TT254" s="29"/>
      <c r="TU254" s="29"/>
      <c r="TV254" s="29"/>
      <c r="TW254" s="29"/>
      <c r="TX254" s="29"/>
      <c r="TY254" s="29"/>
      <c r="TZ254" s="29"/>
      <c r="UA254" s="29"/>
      <c r="UB254" s="29"/>
      <c r="UC254" s="29"/>
      <c r="UD254" s="29"/>
      <c r="UE254" s="29"/>
      <c r="UF254" s="29"/>
      <c r="UG254" s="29"/>
      <c r="UH254" s="29"/>
      <c r="UI254" s="29"/>
      <c r="UJ254" s="29"/>
      <c r="UK254" s="29"/>
      <c r="UL254" s="29"/>
      <c r="UM254" s="29"/>
      <c r="UN254" s="29"/>
      <c r="UO254" s="29"/>
      <c r="UP254" s="29"/>
      <c r="UQ254" s="29"/>
      <c r="UR254" s="29"/>
      <c r="US254" s="29"/>
      <c r="UT254" s="29"/>
      <c r="UU254" s="29"/>
      <c r="UV254" s="29"/>
      <c r="UW254" s="29"/>
      <c r="UX254" s="29"/>
      <c r="UY254" s="29"/>
      <c r="UZ254" s="29"/>
      <c r="VA254" s="29"/>
      <c r="VB254" s="29"/>
      <c r="VC254" s="29"/>
      <c r="VD254" s="29"/>
      <c r="VE254" s="29"/>
      <c r="VF254" s="29"/>
      <c r="VG254" s="29"/>
      <c r="VH254" s="29"/>
      <c r="VI254" s="29"/>
      <c r="VJ254" s="29"/>
      <c r="VK254" s="29"/>
      <c r="VL254" s="29"/>
      <c r="VM254" s="29"/>
      <c r="VN254" s="29"/>
      <c r="VO254" s="29"/>
      <c r="VP254" s="29"/>
      <c r="VQ254" s="29"/>
      <c r="VR254" s="29"/>
      <c r="VS254" s="29"/>
      <c r="VT254" s="29"/>
      <c r="VU254" s="29"/>
      <c r="VV254" s="29"/>
      <c r="VW254" s="29"/>
      <c r="VX254" s="29"/>
      <c r="VY254" s="29"/>
      <c r="VZ254" s="29"/>
      <c r="WA254" s="29"/>
      <c r="WB254" s="29"/>
      <c r="WC254" s="29"/>
      <c r="WD254" s="29"/>
      <c r="WE254" s="29"/>
      <c r="WF254" s="29"/>
      <c r="WG254" s="29"/>
      <c r="WH254" s="29"/>
      <c r="WI254" s="29"/>
      <c r="WJ254" s="29"/>
      <c r="WK254" s="29"/>
      <c r="WL254" s="29"/>
      <c r="WM254" s="29"/>
      <c r="WN254" s="29"/>
      <c r="WO254" s="29"/>
      <c r="WP254" s="29"/>
      <c r="WQ254" s="29"/>
      <c r="WR254" s="29"/>
      <c r="WS254" s="29"/>
      <c r="WT254" s="29"/>
      <c r="WU254" s="29"/>
      <c r="WV254" s="29"/>
      <c r="WW254" s="29"/>
      <c r="WX254" s="29"/>
      <c r="WY254" s="29"/>
      <c r="WZ254" s="29"/>
      <c r="XA254" s="29"/>
      <c r="XB254" s="29"/>
      <c r="XC254" s="29"/>
      <c r="XD254" s="29"/>
      <c r="XE254" s="29"/>
      <c r="XF254" s="29"/>
      <c r="XG254" s="29"/>
      <c r="XH254" s="29"/>
      <c r="XI254" s="29"/>
      <c r="XJ254" s="29"/>
      <c r="XK254" s="29"/>
      <c r="XL254" s="29"/>
      <c r="XM254" s="29"/>
      <c r="XN254" s="29"/>
      <c r="XO254" s="29"/>
      <c r="XP254" s="29"/>
      <c r="XQ254" s="29"/>
      <c r="XR254" s="29"/>
      <c r="XS254" s="29"/>
      <c r="XT254" s="29"/>
      <c r="XU254" s="29"/>
      <c r="XV254" s="29"/>
      <c r="XW254" s="29"/>
      <c r="XX254" s="29"/>
      <c r="XY254" s="29"/>
      <c r="XZ254" s="29"/>
      <c r="YA254" s="29"/>
      <c r="YB254" s="29"/>
      <c r="YC254" s="29"/>
      <c r="YD254" s="29"/>
      <c r="YE254" s="29"/>
      <c r="YF254" s="29"/>
      <c r="YG254" s="29"/>
      <c r="YH254" s="29"/>
      <c r="YI254" s="29"/>
    </row>
    <row r="255" spans="1:659" s="87" customFormat="1" ht="39">
      <c r="A255" s="1020">
        <f>+A251+0.01</f>
        <v>10.119999999999999</v>
      </c>
      <c r="B255" s="1035" t="s">
        <v>308</v>
      </c>
      <c r="C255" s="1037"/>
      <c r="D255" s="1037"/>
      <c r="E255" s="1037"/>
      <c r="F255" s="1037"/>
      <c r="G255" s="1037"/>
      <c r="H255" s="1037"/>
      <c r="I255" s="1037"/>
      <c r="J255" s="1037"/>
      <c r="K255" s="1037"/>
      <c r="L255" s="1037"/>
      <c r="M255" s="1041"/>
      <c r="N255" s="1041"/>
      <c r="O255" s="258"/>
      <c r="P255" s="1037"/>
      <c r="Q255" s="1037"/>
      <c r="R255" s="1037"/>
      <c r="S255" s="1037"/>
      <c r="T255" s="1037"/>
      <c r="U255" s="1037"/>
      <c r="V255" s="1041"/>
      <c r="W255" s="1041"/>
      <c r="X255" s="258"/>
      <c r="Y255" s="1037"/>
      <c r="Z255" s="1037"/>
      <c r="AA255" s="1037"/>
      <c r="AB255" s="1037"/>
      <c r="AC255" s="1041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  <c r="IT255" s="29"/>
      <c r="IU255" s="29"/>
      <c r="IV255" s="29"/>
      <c r="IW255" s="29"/>
      <c r="IX255" s="29"/>
      <c r="IY255" s="29"/>
      <c r="IZ255" s="29"/>
      <c r="JA255" s="29"/>
      <c r="JB255" s="29"/>
      <c r="JC255" s="29"/>
      <c r="JD255" s="29"/>
      <c r="JE255" s="29"/>
      <c r="JF255" s="29"/>
      <c r="JG255" s="29"/>
      <c r="JH255" s="29"/>
      <c r="JI255" s="29"/>
      <c r="JJ255" s="29"/>
      <c r="JK255" s="29"/>
      <c r="JL255" s="29"/>
      <c r="JM255" s="29"/>
      <c r="JN255" s="29"/>
      <c r="JO255" s="29"/>
      <c r="JP255" s="29"/>
      <c r="JQ255" s="29"/>
      <c r="JR255" s="29"/>
      <c r="JS255" s="29"/>
      <c r="JT255" s="29"/>
      <c r="JU255" s="29"/>
      <c r="JV255" s="29"/>
      <c r="JW255" s="29"/>
      <c r="JX255" s="29"/>
      <c r="JY255" s="29"/>
      <c r="JZ255" s="29"/>
      <c r="KA255" s="29"/>
      <c r="KB255" s="29"/>
      <c r="KC255" s="29"/>
      <c r="KD255" s="29"/>
      <c r="KE255" s="29"/>
      <c r="KF255" s="29"/>
      <c r="KG255" s="29"/>
      <c r="KH255" s="29"/>
      <c r="KI255" s="29"/>
      <c r="KJ255" s="29"/>
      <c r="KK255" s="29"/>
      <c r="KL255" s="29"/>
      <c r="KM255" s="29"/>
      <c r="KN255" s="29"/>
      <c r="KO255" s="29"/>
      <c r="KP255" s="29"/>
      <c r="KQ255" s="29"/>
      <c r="KR255" s="29"/>
      <c r="KS255" s="29"/>
      <c r="KT255" s="29"/>
      <c r="KU255" s="29"/>
      <c r="KV255" s="29"/>
      <c r="KW255" s="29"/>
      <c r="KX255" s="29"/>
      <c r="KY255" s="29"/>
      <c r="KZ255" s="29"/>
      <c r="LA255" s="29"/>
      <c r="LB255" s="29"/>
      <c r="LC255" s="29"/>
      <c r="LD255" s="29"/>
      <c r="LE255" s="29"/>
      <c r="LF255" s="29"/>
      <c r="LG255" s="29"/>
      <c r="LH255" s="29"/>
      <c r="LI255" s="29"/>
      <c r="LJ255" s="29"/>
      <c r="LK255" s="29"/>
      <c r="LL255" s="29"/>
      <c r="LM255" s="29"/>
      <c r="LN255" s="29"/>
      <c r="LO255" s="29"/>
      <c r="LP255" s="29"/>
      <c r="LQ255" s="29"/>
      <c r="LR255" s="29"/>
      <c r="LS255" s="29"/>
      <c r="LT255" s="29"/>
      <c r="LU255" s="29"/>
      <c r="LV255" s="29"/>
      <c r="LW255" s="29"/>
      <c r="LX255" s="29"/>
      <c r="LY255" s="29"/>
      <c r="LZ255" s="29"/>
      <c r="MA255" s="29"/>
      <c r="MB255" s="29"/>
      <c r="MC255" s="29"/>
      <c r="MD255" s="29"/>
      <c r="ME255" s="29"/>
      <c r="MF255" s="29"/>
      <c r="MG255" s="29"/>
      <c r="MH255" s="29"/>
      <c r="MI255" s="29"/>
      <c r="MJ255" s="29"/>
      <c r="MK255" s="29"/>
      <c r="ML255" s="29"/>
      <c r="MM255" s="29"/>
      <c r="MN255" s="29"/>
      <c r="MO255" s="29"/>
      <c r="MP255" s="29"/>
      <c r="MQ255" s="29"/>
      <c r="MR255" s="29"/>
      <c r="MS255" s="29"/>
      <c r="MT255" s="29"/>
      <c r="MU255" s="29"/>
      <c r="MV255" s="29"/>
      <c r="MW255" s="29"/>
      <c r="MX255" s="29"/>
      <c r="MY255" s="29"/>
      <c r="MZ255" s="29"/>
      <c r="NA255" s="29"/>
      <c r="NB255" s="29"/>
      <c r="NC255" s="29"/>
      <c r="ND255" s="29"/>
      <c r="NE255" s="29"/>
      <c r="NF255" s="29"/>
      <c r="NG255" s="29"/>
      <c r="NH255" s="29"/>
      <c r="NI255" s="29"/>
      <c r="NJ255" s="29"/>
      <c r="NK255" s="29"/>
      <c r="NL255" s="29"/>
      <c r="NM255" s="29"/>
      <c r="NN255" s="29"/>
      <c r="NO255" s="29"/>
      <c r="NP255" s="29"/>
      <c r="NQ255" s="29"/>
      <c r="NR255" s="29"/>
      <c r="NS255" s="29"/>
      <c r="NT255" s="29"/>
      <c r="NU255" s="29"/>
      <c r="NV255" s="29"/>
      <c r="NW255" s="29"/>
      <c r="NX255" s="29"/>
      <c r="NY255" s="29"/>
      <c r="NZ255" s="29"/>
      <c r="OA255" s="29"/>
      <c r="OB255" s="29"/>
      <c r="OC255" s="29"/>
      <c r="OD255" s="29"/>
      <c r="OE255" s="29"/>
      <c r="OF255" s="29"/>
      <c r="OG255" s="29"/>
      <c r="OH255" s="29"/>
      <c r="OI255" s="29"/>
      <c r="OJ255" s="29"/>
      <c r="OK255" s="29"/>
      <c r="OL255" s="29"/>
      <c r="OM255" s="29"/>
      <c r="ON255" s="29"/>
      <c r="OO255" s="29"/>
      <c r="OP255" s="29"/>
      <c r="OQ255" s="29"/>
      <c r="OR255" s="29"/>
      <c r="OS255" s="29"/>
      <c r="OT255" s="29"/>
      <c r="OU255" s="29"/>
      <c r="OV255" s="29"/>
      <c r="OW255" s="29"/>
      <c r="OX255" s="29"/>
      <c r="OY255" s="29"/>
      <c r="OZ255" s="29"/>
      <c r="PA255" s="29"/>
      <c r="PB255" s="29"/>
      <c r="PC255" s="29"/>
      <c r="PD255" s="29"/>
      <c r="PE255" s="29"/>
      <c r="PF255" s="29"/>
      <c r="PG255" s="29"/>
      <c r="PH255" s="29"/>
      <c r="PI255" s="29"/>
      <c r="PJ255" s="29"/>
      <c r="PK255" s="29"/>
      <c r="PL255" s="29"/>
      <c r="PM255" s="29"/>
      <c r="PN255" s="29"/>
      <c r="PO255" s="29"/>
      <c r="PP255" s="29"/>
      <c r="PQ255" s="29"/>
      <c r="PR255" s="29"/>
      <c r="PS255" s="29"/>
      <c r="PT255" s="29"/>
      <c r="PU255" s="29"/>
      <c r="PV255" s="29"/>
      <c r="PW255" s="29"/>
      <c r="PX255" s="29"/>
      <c r="PY255" s="29"/>
      <c r="PZ255" s="29"/>
      <c r="QA255" s="29"/>
      <c r="QB255" s="29"/>
      <c r="QC255" s="29"/>
      <c r="QD255" s="29"/>
      <c r="QE255" s="29"/>
      <c r="QF255" s="29"/>
      <c r="QG255" s="29"/>
      <c r="QH255" s="29"/>
      <c r="QI255" s="29"/>
      <c r="QJ255" s="29"/>
      <c r="QK255" s="29"/>
      <c r="QL255" s="29"/>
      <c r="QM255" s="29"/>
      <c r="QN255" s="29"/>
      <c r="QO255" s="29"/>
      <c r="QP255" s="29"/>
      <c r="QQ255" s="29"/>
      <c r="QR255" s="29"/>
      <c r="QS255" s="29"/>
      <c r="QT255" s="29"/>
      <c r="QU255" s="29"/>
      <c r="QV255" s="29"/>
      <c r="QW255" s="29"/>
      <c r="QX255" s="29"/>
      <c r="QY255" s="29"/>
      <c r="QZ255" s="29"/>
      <c r="RA255" s="29"/>
      <c r="RB255" s="29"/>
      <c r="RC255" s="29"/>
      <c r="RD255" s="29"/>
      <c r="RE255" s="29"/>
      <c r="RF255" s="29"/>
      <c r="RG255" s="29"/>
      <c r="RH255" s="29"/>
      <c r="RI255" s="29"/>
      <c r="RJ255" s="29"/>
      <c r="RK255" s="29"/>
      <c r="RL255" s="29"/>
      <c r="RM255" s="29"/>
      <c r="RN255" s="29"/>
      <c r="RO255" s="29"/>
      <c r="RP255" s="29"/>
      <c r="RQ255" s="29"/>
      <c r="RR255" s="29"/>
      <c r="RS255" s="29"/>
      <c r="RT255" s="29"/>
      <c r="RU255" s="29"/>
      <c r="RV255" s="29"/>
      <c r="RW255" s="29"/>
      <c r="RX255" s="29"/>
      <c r="RY255" s="29"/>
      <c r="RZ255" s="29"/>
      <c r="SA255" s="29"/>
      <c r="SB255" s="29"/>
      <c r="SC255" s="29"/>
      <c r="SD255" s="29"/>
      <c r="SE255" s="29"/>
      <c r="SF255" s="29"/>
      <c r="SG255" s="29"/>
      <c r="SH255" s="29"/>
      <c r="SI255" s="29"/>
      <c r="SJ255" s="29"/>
      <c r="SK255" s="29"/>
      <c r="SL255" s="29"/>
      <c r="SM255" s="29"/>
      <c r="SN255" s="29"/>
      <c r="SO255" s="29"/>
      <c r="SP255" s="29"/>
      <c r="SQ255" s="29"/>
      <c r="SR255" s="29"/>
      <c r="SS255" s="29"/>
      <c r="ST255" s="29"/>
      <c r="SU255" s="29"/>
      <c r="SV255" s="29"/>
      <c r="SW255" s="29"/>
      <c r="SX255" s="29"/>
      <c r="SY255" s="29"/>
      <c r="SZ255" s="29"/>
      <c r="TA255" s="29"/>
      <c r="TB255" s="29"/>
      <c r="TC255" s="29"/>
      <c r="TD255" s="29"/>
      <c r="TE255" s="29"/>
      <c r="TF255" s="29"/>
      <c r="TG255" s="29"/>
      <c r="TH255" s="29"/>
      <c r="TI255" s="29"/>
      <c r="TJ255" s="29"/>
      <c r="TK255" s="29"/>
      <c r="TL255" s="29"/>
      <c r="TM255" s="29"/>
      <c r="TN255" s="29"/>
      <c r="TO255" s="29"/>
      <c r="TP255" s="29"/>
      <c r="TQ255" s="29"/>
      <c r="TR255" s="29"/>
      <c r="TS255" s="29"/>
      <c r="TT255" s="29"/>
      <c r="TU255" s="29"/>
      <c r="TV255" s="29"/>
      <c r="TW255" s="29"/>
      <c r="TX255" s="29"/>
      <c r="TY255" s="29"/>
      <c r="TZ255" s="29"/>
      <c r="UA255" s="29"/>
      <c r="UB255" s="29"/>
      <c r="UC255" s="29"/>
      <c r="UD255" s="29"/>
      <c r="UE255" s="29"/>
      <c r="UF255" s="29"/>
      <c r="UG255" s="29"/>
      <c r="UH255" s="29"/>
      <c r="UI255" s="29"/>
      <c r="UJ255" s="29"/>
      <c r="UK255" s="29"/>
      <c r="UL255" s="29"/>
      <c r="UM255" s="29"/>
      <c r="UN255" s="29"/>
      <c r="UO255" s="29"/>
      <c r="UP255" s="29"/>
      <c r="UQ255" s="29"/>
      <c r="UR255" s="29"/>
      <c r="US255" s="29"/>
      <c r="UT255" s="29"/>
      <c r="UU255" s="29"/>
      <c r="UV255" s="29"/>
      <c r="UW255" s="29"/>
      <c r="UX255" s="29"/>
      <c r="UY255" s="29"/>
      <c r="UZ255" s="29"/>
      <c r="VA255" s="29"/>
      <c r="VB255" s="29"/>
      <c r="VC255" s="29"/>
      <c r="VD255" s="29"/>
      <c r="VE255" s="29"/>
      <c r="VF255" s="29"/>
      <c r="VG255" s="29"/>
      <c r="VH255" s="29"/>
      <c r="VI255" s="29"/>
      <c r="VJ255" s="29"/>
      <c r="VK255" s="29"/>
      <c r="VL255" s="29"/>
      <c r="VM255" s="29"/>
      <c r="VN255" s="29"/>
      <c r="VO255" s="29"/>
      <c r="VP255" s="29"/>
      <c r="VQ255" s="29"/>
      <c r="VR255" s="29"/>
      <c r="VS255" s="29"/>
      <c r="VT255" s="29"/>
      <c r="VU255" s="29"/>
      <c r="VV255" s="29"/>
      <c r="VW255" s="29"/>
      <c r="VX255" s="29"/>
      <c r="VY255" s="29"/>
      <c r="VZ255" s="29"/>
      <c r="WA255" s="29"/>
      <c r="WB255" s="29"/>
      <c r="WC255" s="29"/>
      <c r="WD255" s="29"/>
      <c r="WE255" s="29"/>
      <c r="WF255" s="29"/>
      <c r="WG255" s="29"/>
      <c r="WH255" s="29"/>
      <c r="WI255" s="29"/>
      <c r="WJ255" s="29"/>
      <c r="WK255" s="29"/>
      <c r="WL255" s="29"/>
      <c r="WM255" s="29"/>
      <c r="WN255" s="29"/>
      <c r="WO255" s="29"/>
      <c r="WP255" s="29"/>
      <c r="WQ255" s="29"/>
      <c r="WR255" s="29"/>
      <c r="WS255" s="29"/>
      <c r="WT255" s="29"/>
      <c r="WU255" s="29"/>
      <c r="WV255" s="29"/>
      <c r="WW255" s="29"/>
      <c r="WX255" s="29"/>
      <c r="WY255" s="29"/>
      <c r="WZ255" s="29"/>
      <c r="XA255" s="29"/>
      <c r="XB255" s="29"/>
      <c r="XC255" s="29"/>
      <c r="XD255" s="29"/>
      <c r="XE255" s="29"/>
      <c r="XF255" s="29"/>
      <c r="XG255" s="29"/>
      <c r="XH255" s="29"/>
      <c r="XI255" s="29"/>
      <c r="XJ255" s="29"/>
      <c r="XK255" s="29"/>
      <c r="XL255" s="29"/>
      <c r="XM255" s="29"/>
      <c r="XN255" s="29"/>
      <c r="XO255" s="29"/>
      <c r="XP255" s="29"/>
      <c r="XQ255" s="29"/>
      <c r="XR255" s="29"/>
      <c r="XS255" s="29"/>
      <c r="XT255" s="29"/>
      <c r="XU255" s="29"/>
      <c r="XV255" s="29"/>
      <c r="XW255" s="29"/>
      <c r="XX255" s="29"/>
      <c r="XY255" s="29"/>
      <c r="XZ255" s="29"/>
      <c r="YA255" s="29"/>
      <c r="YB255" s="29"/>
      <c r="YC255" s="29"/>
      <c r="YD255" s="29"/>
      <c r="YE255" s="29"/>
      <c r="YF255" s="29"/>
      <c r="YG255" s="29"/>
      <c r="YH255" s="29"/>
      <c r="YI255" s="29"/>
    </row>
    <row r="256" spans="1:659" s="87" customFormat="1" ht="19.5">
      <c r="A256" s="1020"/>
      <c r="B256" s="1041" t="s">
        <v>54</v>
      </c>
      <c r="C256" s="1037"/>
      <c r="D256" s="1037"/>
      <c r="E256" s="1037"/>
      <c r="F256" s="1037"/>
      <c r="G256" s="1037"/>
      <c r="H256" s="1037"/>
      <c r="I256" s="1037"/>
      <c r="J256" s="1037"/>
      <c r="K256" s="1037"/>
      <c r="L256" s="1037"/>
      <c r="M256" s="1041"/>
      <c r="N256" s="1041"/>
      <c r="O256" s="258"/>
      <c r="P256" s="1037"/>
      <c r="Q256" s="1037"/>
      <c r="R256" s="1037"/>
      <c r="S256" s="1037"/>
      <c r="T256" s="1037"/>
      <c r="U256" s="1037"/>
      <c r="V256" s="1041"/>
      <c r="W256" s="1041"/>
      <c r="X256" s="258"/>
      <c r="Y256" s="1037"/>
      <c r="Z256" s="1037"/>
      <c r="AA256" s="1037"/>
      <c r="AB256" s="1037"/>
      <c r="AC256" s="1041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  <c r="IU256" s="29"/>
      <c r="IV256" s="29"/>
      <c r="IW256" s="29"/>
      <c r="IX256" s="29"/>
      <c r="IY256" s="29"/>
      <c r="IZ256" s="29"/>
      <c r="JA256" s="29"/>
      <c r="JB256" s="29"/>
      <c r="JC256" s="29"/>
      <c r="JD256" s="29"/>
      <c r="JE256" s="29"/>
      <c r="JF256" s="29"/>
      <c r="JG256" s="29"/>
      <c r="JH256" s="29"/>
      <c r="JI256" s="29"/>
      <c r="JJ256" s="29"/>
      <c r="JK256" s="29"/>
      <c r="JL256" s="29"/>
      <c r="JM256" s="29"/>
      <c r="JN256" s="29"/>
      <c r="JO256" s="29"/>
      <c r="JP256" s="29"/>
      <c r="JQ256" s="29"/>
      <c r="JR256" s="29"/>
      <c r="JS256" s="29"/>
      <c r="JT256" s="29"/>
      <c r="JU256" s="29"/>
      <c r="JV256" s="29"/>
      <c r="JW256" s="29"/>
      <c r="JX256" s="29"/>
      <c r="JY256" s="29"/>
      <c r="JZ256" s="29"/>
      <c r="KA256" s="29"/>
      <c r="KB256" s="29"/>
      <c r="KC256" s="29"/>
      <c r="KD256" s="29"/>
      <c r="KE256" s="29"/>
      <c r="KF256" s="29"/>
      <c r="KG256" s="29"/>
      <c r="KH256" s="29"/>
      <c r="KI256" s="29"/>
      <c r="KJ256" s="29"/>
      <c r="KK256" s="29"/>
      <c r="KL256" s="29"/>
      <c r="KM256" s="29"/>
      <c r="KN256" s="29"/>
      <c r="KO256" s="29"/>
      <c r="KP256" s="29"/>
      <c r="KQ256" s="29"/>
      <c r="KR256" s="29"/>
      <c r="KS256" s="29"/>
      <c r="KT256" s="29"/>
      <c r="KU256" s="29"/>
      <c r="KV256" s="29"/>
      <c r="KW256" s="29"/>
      <c r="KX256" s="29"/>
      <c r="KY256" s="29"/>
      <c r="KZ256" s="29"/>
      <c r="LA256" s="29"/>
      <c r="LB256" s="29"/>
      <c r="LC256" s="29"/>
      <c r="LD256" s="29"/>
      <c r="LE256" s="29"/>
      <c r="LF256" s="29"/>
      <c r="LG256" s="29"/>
      <c r="LH256" s="29"/>
      <c r="LI256" s="29"/>
      <c r="LJ256" s="29"/>
      <c r="LK256" s="29"/>
      <c r="LL256" s="29"/>
      <c r="LM256" s="29"/>
      <c r="LN256" s="29"/>
      <c r="LO256" s="29"/>
      <c r="LP256" s="29"/>
      <c r="LQ256" s="29"/>
      <c r="LR256" s="29"/>
      <c r="LS256" s="29"/>
      <c r="LT256" s="29"/>
      <c r="LU256" s="29"/>
      <c r="LV256" s="29"/>
      <c r="LW256" s="29"/>
      <c r="LX256" s="29"/>
      <c r="LY256" s="29"/>
      <c r="LZ256" s="29"/>
      <c r="MA256" s="29"/>
      <c r="MB256" s="29"/>
      <c r="MC256" s="29"/>
      <c r="MD256" s="29"/>
      <c r="ME256" s="29"/>
      <c r="MF256" s="29"/>
      <c r="MG256" s="29"/>
      <c r="MH256" s="29"/>
      <c r="MI256" s="29"/>
      <c r="MJ256" s="29"/>
      <c r="MK256" s="29"/>
      <c r="ML256" s="29"/>
      <c r="MM256" s="29"/>
      <c r="MN256" s="29"/>
      <c r="MO256" s="29"/>
      <c r="MP256" s="29"/>
      <c r="MQ256" s="29"/>
      <c r="MR256" s="29"/>
      <c r="MS256" s="29"/>
      <c r="MT256" s="29"/>
      <c r="MU256" s="29"/>
      <c r="MV256" s="29"/>
      <c r="MW256" s="29"/>
      <c r="MX256" s="29"/>
      <c r="MY256" s="29"/>
      <c r="MZ256" s="29"/>
      <c r="NA256" s="29"/>
      <c r="NB256" s="29"/>
      <c r="NC256" s="29"/>
      <c r="ND256" s="29"/>
      <c r="NE256" s="29"/>
      <c r="NF256" s="29"/>
      <c r="NG256" s="29"/>
      <c r="NH256" s="29"/>
      <c r="NI256" s="29"/>
      <c r="NJ256" s="29"/>
      <c r="NK256" s="29"/>
      <c r="NL256" s="29"/>
      <c r="NM256" s="29"/>
      <c r="NN256" s="29"/>
      <c r="NO256" s="29"/>
      <c r="NP256" s="29"/>
      <c r="NQ256" s="29"/>
      <c r="NR256" s="29"/>
      <c r="NS256" s="29"/>
      <c r="NT256" s="29"/>
      <c r="NU256" s="29"/>
      <c r="NV256" s="29"/>
      <c r="NW256" s="29"/>
      <c r="NX256" s="29"/>
      <c r="NY256" s="29"/>
      <c r="NZ256" s="29"/>
      <c r="OA256" s="29"/>
      <c r="OB256" s="29"/>
      <c r="OC256" s="29"/>
      <c r="OD256" s="29"/>
      <c r="OE256" s="29"/>
      <c r="OF256" s="29"/>
      <c r="OG256" s="29"/>
      <c r="OH256" s="29"/>
      <c r="OI256" s="29"/>
      <c r="OJ256" s="29"/>
      <c r="OK256" s="29"/>
      <c r="OL256" s="29"/>
      <c r="OM256" s="29"/>
      <c r="ON256" s="29"/>
      <c r="OO256" s="29"/>
      <c r="OP256" s="29"/>
      <c r="OQ256" s="29"/>
      <c r="OR256" s="29"/>
      <c r="OS256" s="29"/>
      <c r="OT256" s="29"/>
      <c r="OU256" s="29"/>
      <c r="OV256" s="29"/>
      <c r="OW256" s="29"/>
      <c r="OX256" s="29"/>
      <c r="OY256" s="29"/>
      <c r="OZ256" s="29"/>
      <c r="PA256" s="29"/>
      <c r="PB256" s="29"/>
      <c r="PC256" s="29"/>
      <c r="PD256" s="29"/>
      <c r="PE256" s="29"/>
      <c r="PF256" s="29"/>
      <c r="PG256" s="29"/>
      <c r="PH256" s="29"/>
      <c r="PI256" s="29"/>
      <c r="PJ256" s="29"/>
      <c r="PK256" s="29"/>
      <c r="PL256" s="29"/>
      <c r="PM256" s="29"/>
      <c r="PN256" s="29"/>
      <c r="PO256" s="29"/>
      <c r="PP256" s="29"/>
      <c r="PQ256" s="29"/>
      <c r="PR256" s="29"/>
      <c r="PS256" s="29"/>
      <c r="PT256" s="29"/>
      <c r="PU256" s="29"/>
      <c r="PV256" s="29"/>
      <c r="PW256" s="29"/>
      <c r="PX256" s="29"/>
      <c r="PY256" s="29"/>
      <c r="PZ256" s="29"/>
      <c r="QA256" s="29"/>
      <c r="QB256" s="29"/>
      <c r="QC256" s="29"/>
      <c r="QD256" s="29"/>
      <c r="QE256" s="29"/>
      <c r="QF256" s="29"/>
      <c r="QG256" s="29"/>
      <c r="QH256" s="29"/>
      <c r="QI256" s="29"/>
      <c r="QJ256" s="29"/>
      <c r="QK256" s="29"/>
      <c r="QL256" s="29"/>
      <c r="QM256" s="29"/>
      <c r="QN256" s="29"/>
      <c r="QO256" s="29"/>
      <c r="QP256" s="29"/>
      <c r="QQ256" s="29"/>
      <c r="QR256" s="29"/>
      <c r="QS256" s="29"/>
      <c r="QT256" s="29"/>
      <c r="QU256" s="29"/>
      <c r="QV256" s="29"/>
      <c r="QW256" s="29"/>
      <c r="QX256" s="29"/>
      <c r="QY256" s="29"/>
      <c r="QZ256" s="29"/>
      <c r="RA256" s="29"/>
      <c r="RB256" s="29"/>
      <c r="RC256" s="29"/>
      <c r="RD256" s="29"/>
      <c r="RE256" s="29"/>
      <c r="RF256" s="29"/>
      <c r="RG256" s="29"/>
      <c r="RH256" s="29"/>
      <c r="RI256" s="29"/>
      <c r="RJ256" s="29"/>
      <c r="RK256" s="29"/>
      <c r="RL256" s="29"/>
      <c r="RM256" s="29"/>
      <c r="RN256" s="29"/>
      <c r="RO256" s="29"/>
      <c r="RP256" s="29"/>
      <c r="RQ256" s="29"/>
      <c r="RR256" s="29"/>
      <c r="RS256" s="29"/>
      <c r="RT256" s="29"/>
      <c r="RU256" s="29"/>
      <c r="RV256" s="29"/>
      <c r="RW256" s="29"/>
      <c r="RX256" s="29"/>
      <c r="RY256" s="29"/>
      <c r="RZ256" s="29"/>
      <c r="SA256" s="29"/>
      <c r="SB256" s="29"/>
      <c r="SC256" s="29"/>
      <c r="SD256" s="29"/>
      <c r="SE256" s="29"/>
      <c r="SF256" s="29"/>
      <c r="SG256" s="29"/>
      <c r="SH256" s="29"/>
      <c r="SI256" s="29"/>
      <c r="SJ256" s="29"/>
      <c r="SK256" s="29"/>
      <c r="SL256" s="29"/>
      <c r="SM256" s="29"/>
      <c r="SN256" s="29"/>
      <c r="SO256" s="29"/>
      <c r="SP256" s="29"/>
      <c r="SQ256" s="29"/>
      <c r="SR256" s="29"/>
      <c r="SS256" s="29"/>
      <c r="ST256" s="29"/>
      <c r="SU256" s="29"/>
      <c r="SV256" s="29"/>
      <c r="SW256" s="29"/>
      <c r="SX256" s="29"/>
      <c r="SY256" s="29"/>
      <c r="SZ256" s="29"/>
      <c r="TA256" s="29"/>
      <c r="TB256" s="29"/>
      <c r="TC256" s="29"/>
      <c r="TD256" s="29"/>
      <c r="TE256" s="29"/>
      <c r="TF256" s="29"/>
      <c r="TG256" s="29"/>
      <c r="TH256" s="29"/>
      <c r="TI256" s="29"/>
      <c r="TJ256" s="29"/>
      <c r="TK256" s="29"/>
      <c r="TL256" s="29"/>
      <c r="TM256" s="29"/>
      <c r="TN256" s="29"/>
      <c r="TO256" s="29"/>
      <c r="TP256" s="29"/>
      <c r="TQ256" s="29"/>
      <c r="TR256" s="29"/>
      <c r="TS256" s="29"/>
      <c r="TT256" s="29"/>
      <c r="TU256" s="29"/>
      <c r="TV256" s="29"/>
      <c r="TW256" s="29"/>
      <c r="TX256" s="29"/>
      <c r="TY256" s="29"/>
      <c r="TZ256" s="29"/>
      <c r="UA256" s="29"/>
      <c r="UB256" s="29"/>
      <c r="UC256" s="29"/>
      <c r="UD256" s="29"/>
      <c r="UE256" s="29"/>
      <c r="UF256" s="29"/>
      <c r="UG256" s="29"/>
      <c r="UH256" s="29"/>
      <c r="UI256" s="29"/>
      <c r="UJ256" s="29"/>
      <c r="UK256" s="29"/>
      <c r="UL256" s="29"/>
      <c r="UM256" s="29"/>
      <c r="UN256" s="29"/>
      <c r="UO256" s="29"/>
      <c r="UP256" s="29"/>
      <c r="UQ256" s="29"/>
      <c r="UR256" s="29"/>
      <c r="US256" s="29"/>
      <c r="UT256" s="29"/>
      <c r="UU256" s="29"/>
      <c r="UV256" s="29"/>
      <c r="UW256" s="29"/>
      <c r="UX256" s="29"/>
      <c r="UY256" s="29"/>
      <c r="UZ256" s="29"/>
      <c r="VA256" s="29"/>
      <c r="VB256" s="29"/>
      <c r="VC256" s="29"/>
      <c r="VD256" s="29"/>
      <c r="VE256" s="29"/>
      <c r="VF256" s="29"/>
      <c r="VG256" s="29"/>
      <c r="VH256" s="29"/>
      <c r="VI256" s="29"/>
      <c r="VJ256" s="29"/>
      <c r="VK256" s="29"/>
      <c r="VL256" s="29"/>
      <c r="VM256" s="29"/>
      <c r="VN256" s="29"/>
      <c r="VO256" s="29"/>
      <c r="VP256" s="29"/>
      <c r="VQ256" s="29"/>
      <c r="VR256" s="29"/>
      <c r="VS256" s="29"/>
      <c r="VT256" s="29"/>
      <c r="VU256" s="29"/>
      <c r="VV256" s="29"/>
      <c r="VW256" s="29"/>
      <c r="VX256" s="29"/>
      <c r="VY256" s="29"/>
      <c r="VZ256" s="29"/>
      <c r="WA256" s="29"/>
      <c r="WB256" s="29"/>
      <c r="WC256" s="29"/>
      <c r="WD256" s="29"/>
      <c r="WE256" s="29"/>
      <c r="WF256" s="29"/>
      <c r="WG256" s="29"/>
      <c r="WH256" s="29"/>
      <c r="WI256" s="29"/>
      <c r="WJ256" s="29"/>
      <c r="WK256" s="29"/>
      <c r="WL256" s="29"/>
      <c r="WM256" s="29"/>
      <c r="WN256" s="29"/>
      <c r="WO256" s="29"/>
      <c r="WP256" s="29"/>
      <c r="WQ256" s="29"/>
      <c r="WR256" s="29"/>
      <c r="WS256" s="29"/>
      <c r="WT256" s="29"/>
      <c r="WU256" s="29"/>
      <c r="WV256" s="29"/>
      <c r="WW256" s="29"/>
      <c r="WX256" s="29"/>
      <c r="WY256" s="29"/>
      <c r="WZ256" s="29"/>
      <c r="XA256" s="29"/>
      <c r="XB256" s="29"/>
      <c r="XC256" s="29"/>
      <c r="XD256" s="29"/>
      <c r="XE256" s="29"/>
      <c r="XF256" s="29"/>
      <c r="XG256" s="29"/>
      <c r="XH256" s="29"/>
      <c r="XI256" s="29"/>
      <c r="XJ256" s="29"/>
      <c r="XK256" s="29"/>
      <c r="XL256" s="29"/>
      <c r="XM256" s="29"/>
      <c r="XN256" s="29"/>
      <c r="XO256" s="29"/>
      <c r="XP256" s="29"/>
      <c r="XQ256" s="29"/>
      <c r="XR256" s="29"/>
      <c r="XS256" s="29"/>
      <c r="XT256" s="29"/>
      <c r="XU256" s="29"/>
      <c r="XV256" s="29"/>
      <c r="XW256" s="29"/>
      <c r="XX256" s="29"/>
      <c r="XY256" s="29"/>
      <c r="XZ256" s="29"/>
      <c r="YA256" s="29"/>
      <c r="YB256" s="29"/>
      <c r="YC256" s="29"/>
      <c r="YD256" s="29"/>
      <c r="YE256" s="29"/>
      <c r="YF256" s="29"/>
      <c r="YG256" s="29"/>
      <c r="YH256" s="29"/>
      <c r="YI256" s="29"/>
    </row>
    <row r="257" spans="1:659" s="87" customFormat="1" ht="19.5">
      <c r="A257" s="1020"/>
      <c r="B257" s="1041" t="s">
        <v>55</v>
      </c>
      <c r="C257" s="1037"/>
      <c r="D257" s="1037"/>
      <c r="E257" s="1037"/>
      <c r="F257" s="1037"/>
      <c r="G257" s="1037"/>
      <c r="H257" s="1037"/>
      <c r="I257" s="1037"/>
      <c r="J257" s="1037"/>
      <c r="K257" s="1037"/>
      <c r="L257" s="1037"/>
      <c r="M257" s="1041"/>
      <c r="N257" s="1041"/>
      <c r="O257" s="258"/>
      <c r="P257" s="1037"/>
      <c r="Q257" s="1037"/>
      <c r="R257" s="1037"/>
      <c r="S257" s="1037"/>
      <c r="T257" s="1037"/>
      <c r="U257" s="1037"/>
      <c r="V257" s="1041"/>
      <c r="W257" s="1041"/>
      <c r="X257" s="258"/>
      <c r="Y257" s="1037"/>
      <c r="Z257" s="1037"/>
      <c r="AA257" s="1037"/>
      <c r="AB257" s="1037"/>
      <c r="AC257" s="1041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  <c r="IU257" s="29"/>
      <c r="IV257" s="29"/>
      <c r="IW257" s="29"/>
      <c r="IX257" s="29"/>
      <c r="IY257" s="29"/>
      <c r="IZ257" s="29"/>
      <c r="JA257" s="29"/>
      <c r="JB257" s="29"/>
      <c r="JC257" s="29"/>
      <c r="JD257" s="29"/>
      <c r="JE257" s="29"/>
      <c r="JF257" s="29"/>
      <c r="JG257" s="29"/>
      <c r="JH257" s="29"/>
      <c r="JI257" s="29"/>
      <c r="JJ257" s="29"/>
      <c r="JK257" s="29"/>
      <c r="JL257" s="29"/>
      <c r="JM257" s="29"/>
      <c r="JN257" s="29"/>
      <c r="JO257" s="29"/>
      <c r="JP257" s="29"/>
      <c r="JQ257" s="29"/>
      <c r="JR257" s="29"/>
      <c r="JS257" s="29"/>
      <c r="JT257" s="29"/>
      <c r="JU257" s="29"/>
      <c r="JV257" s="29"/>
      <c r="JW257" s="29"/>
      <c r="JX257" s="29"/>
      <c r="JY257" s="29"/>
      <c r="JZ257" s="29"/>
      <c r="KA257" s="29"/>
      <c r="KB257" s="29"/>
      <c r="KC257" s="29"/>
      <c r="KD257" s="29"/>
      <c r="KE257" s="29"/>
      <c r="KF257" s="29"/>
      <c r="KG257" s="29"/>
      <c r="KH257" s="29"/>
      <c r="KI257" s="29"/>
      <c r="KJ257" s="29"/>
      <c r="KK257" s="29"/>
      <c r="KL257" s="29"/>
      <c r="KM257" s="29"/>
      <c r="KN257" s="29"/>
      <c r="KO257" s="29"/>
      <c r="KP257" s="29"/>
      <c r="KQ257" s="29"/>
      <c r="KR257" s="29"/>
      <c r="KS257" s="29"/>
      <c r="KT257" s="29"/>
      <c r="KU257" s="29"/>
      <c r="KV257" s="29"/>
      <c r="KW257" s="29"/>
      <c r="KX257" s="29"/>
      <c r="KY257" s="29"/>
      <c r="KZ257" s="29"/>
      <c r="LA257" s="29"/>
      <c r="LB257" s="29"/>
      <c r="LC257" s="29"/>
      <c r="LD257" s="29"/>
      <c r="LE257" s="29"/>
      <c r="LF257" s="29"/>
      <c r="LG257" s="29"/>
      <c r="LH257" s="29"/>
      <c r="LI257" s="29"/>
      <c r="LJ257" s="29"/>
      <c r="LK257" s="29"/>
      <c r="LL257" s="29"/>
      <c r="LM257" s="29"/>
      <c r="LN257" s="29"/>
      <c r="LO257" s="29"/>
      <c r="LP257" s="29"/>
      <c r="LQ257" s="29"/>
      <c r="LR257" s="29"/>
      <c r="LS257" s="29"/>
      <c r="LT257" s="29"/>
      <c r="LU257" s="29"/>
      <c r="LV257" s="29"/>
      <c r="LW257" s="29"/>
      <c r="LX257" s="29"/>
      <c r="LY257" s="29"/>
      <c r="LZ257" s="29"/>
      <c r="MA257" s="29"/>
      <c r="MB257" s="29"/>
      <c r="MC257" s="29"/>
      <c r="MD257" s="29"/>
      <c r="ME257" s="29"/>
      <c r="MF257" s="29"/>
      <c r="MG257" s="29"/>
      <c r="MH257" s="29"/>
      <c r="MI257" s="29"/>
      <c r="MJ257" s="29"/>
      <c r="MK257" s="29"/>
      <c r="ML257" s="29"/>
      <c r="MM257" s="29"/>
      <c r="MN257" s="29"/>
      <c r="MO257" s="29"/>
      <c r="MP257" s="29"/>
      <c r="MQ257" s="29"/>
      <c r="MR257" s="29"/>
      <c r="MS257" s="29"/>
      <c r="MT257" s="29"/>
      <c r="MU257" s="29"/>
      <c r="MV257" s="29"/>
      <c r="MW257" s="29"/>
      <c r="MX257" s="29"/>
      <c r="MY257" s="29"/>
      <c r="MZ257" s="29"/>
      <c r="NA257" s="29"/>
      <c r="NB257" s="29"/>
      <c r="NC257" s="29"/>
      <c r="ND257" s="29"/>
      <c r="NE257" s="29"/>
      <c r="NF257" s="29"/>
      <c r="NG257" s="29"/>
      <c r="NH257" s="29"/>
      <c r="NI257" s="29"/>
      <c r="NJ257" s="29"/>
      <c r="NK257" s="29"/>
      <c r="NL257" s="29"/>
      <c r="NM257" s="29"/>
      <c r="NN257" s="29"/>
      <c r="NO257" s="29"/>
      <c r="NP257" s="29"/>
      <c r="NQ257" s="29"/>
      <c r="NR257" s="29"/>
      <c r="NS257" s="29"/>
      <c r="NT257" s="29"/>
      <c r="NU257" s="29"/>
      <c r="NV257" s="29"/>
      <c r="NW257" s="29"/>
      <c r="NX257" s="29"/>
      <c r="NY257" s="29"/>
      <c r="NZ257" s="29"/>
      <c r="OA257" s="29"/>
      <c r="OB257" s="29"/>
      <c r="OC257" s="29"/>
      <c r="OD257" s="29"/>
      <c r="OE257" s="29"/>
      <c r="OF257" s="29"/>
      <c r="OG257" s="29"/>
      <c r="OH257" s="29"/>
      <c r="OI257" s="29"/>
      <c r="OJ257" s="29"/>
      <c r="OK257" s="29"/>
      <c r="OL257" s="29"/>
      <c r="OM257" s="29"/>
      <c r="ON257" s="29"/>
      <c r="OO257" s="29"/>
      <c r="OP257" s="29"/>
      <c r="OQ257" s="29"/>
      <c r="OR257" s="29"/>
      <c r="OS257" s="29"/>
      <c r="OT257" s="29"/>
      <c r="OU257" s="29"/>
      <c r="OV257" s="29"/>
      <c r="OW257" s="29"/>
      <c r="OX257" s="29"/>
      <c r="OY257" s="29"/>
      <c r="OZ257" s="29"/>
      <c r="PA257" s="29"/>
      <c r="PB257" s="29"/>
      <c r="PC257" s="29"/>
      <c r="PD257" s="29"/>
      <c r="PE257" s="29"/>
      <c r="PF257" s="29"/>
      <c r="PG257" s="29"/>
      <c r="PH257" s="29"/>
      <c r="PI257" s="29"/>
      <c r="PJ257" s="29"/>
      <c r="PK257" s="29"/>
      <c r="PL257" s="29"/>
      <c r="PM257" s="29"/>
      <c r="PN257" s="29"/>
      <c r="PO257" s="29"/>
      <c r="PP257" s="29"/>
      <c r="PQ257" s="29"/>
      <c r="PR257" s="29"/>
      <c r="PS257" s="29"/>
      <c r="PT257" s="29"/>
      <c r="PU257" s="29"/>
      <c r="PV257" s="29"/>
      <c r="PW257" s="29"/>
      <c r="PX257" s="29"/>
      <c r="PY257" s="29"/>
      <c r="PZ257" s="29"/>
      <c r="QA257" s="29"/>
      <c r="QB257" s="29"/>
      <c r="QC257" s="29"/>
      <c r="QD257" s="29"/>
      <c r="QE257" s="29"/>
      <c r="QF257" s="29"/>
      <c r="QG257" s="29"/>
      <c r="QH257" s="29"/>
      <c r="QI257" s="29"/>
      <c r="QJ257" s="29"/>
      <c r="QK257" s="29"/>
      <c r="QL257" s="29"/>
      <c r="QM257" s="29"/>
      <c r="QN257" s="29"/>
      <c r="QO257" s="29"/>
      <c r="QP257" s="29"/>
      <c r="QQ257" s="29"/>
      <c r="QR257" s="29"/>
      <c r="QS257" s="29"/>
      <c r="QT257" s="29"/>
      <c r="QU257" s="29"/>
      <c r="QV257" s="29"/>
      <c r="QW257" s="29"/>
      <c r="QX257" s="29"/>
      <c r="QY257" s="29"/>
      <c r="QZ257" s="29"/>
      <c r="RA257" s="29"/>
      <c r="RB257" s="29"/>
      <c r="RC257" s="29"/>
      <c r="RD257" s="29"/>
      <c r="RE257" s="29"/>
      <c r="RF257" s="29"/>
      <c r="RG257" s="29"/>
      <c r="RH257" s="29"/>
      <c r="RI257" s="29"/>
      <c r="RJ257" s="29"/>
      <c r="RK257" s="29"/>
      <c r="RL257" s="29"/>
      <c r="RM257" s="29"/>
      <c r="RN257" s="29"/>
      <c r="RO257" s="29"/>
      <c r="RP257" s="29"/>
      <c r="RQ257" s="29"/>
      <c r="RR257" s="29"/>
      <c r="RS257" s="29"/>
      <c r="RT257" s="29"/>
      <c r="RU257" s="29"/>
      <c r="RV257" s="29"/>
      <c r="RW257" s="29"/>
      <c r="RX257" s="29"/>
      <c r="RY257" s="29"/>
      <c r="RZ257" s="29"/>
      <c r="SA257" s="29"/>
      <c r="SB257" s="29"/>
      <c r="SC257" s="29"/>
      <c r="SD257" s="29"/>
      <c r="SE257" s="29"/>
      <c r="SF257" s="29"/>
      <c r="SG257" s="29"/>
      <c r="SH257" s="29"/>
      <c r="SI257" s="29"/>
      <c r="SJ257" s="29"/>
      <c r="SK257" s="29"/>
      <c r="SL257" s="29"/>
      <c r="SM257" s="29"/>
      <c r="SN257" s="29"/>
      <c r="SO257" s="29"/>
      <c r="SP257" s="29"/>
      <c r="SQ257" s="29"/>
      <c r="SR257" s="29"/>
      <c r="SS257" s="29"/>
      <c r="ST257" s="29"/>
      <c r="SU257" s="29"/>
      <c r="SV257" s="29"/>
      <c r="SW257" s="29"/>
      <c r="SX257" s="29"/>
      <c r="SY257" s="29"/>
      <c r="SZ257" s="29"/>
      <c r="TA257" s="29"/>
      <c r="TB257" s="29"/>
      <c r="TC257" s="29"/>
      <c r="TD257" s="29"/>
      <c r="TE257" s="29"/>
      <c r="TF257" s="29"/>
      <c r="TG257" s="29"/>
      <c r="TH257" s="29"/>
      <c r="TI257" s="29"/>
      <c r="TJ257" s="29"/>
      <c r="TK257" s="29"/>
      <c r="TL257" s="29"/>
      <c r="TM257" s="29"/>
      <c r="TN257" s="29"/>
      <c r="TO257" s="29"/>
      <c r="TP257" s="29"/>
      <c r="TQ257" s="29"/>
      <c r="TR257" s="29"/>
      <c r="TS257" s="29"/>
      <c r="TT257" s="29"/>
      <c r="TU257" s="29"/>
      <c r="TV257" s="29"/>
      <c r="TW257" s="29"/>
      <c r="TX257" s="29"/>
      <c r="TY257" s="29"/>
      <c r="TZ257" s="29"/>
      <c r="UA257" s="29"/>
      <c r="UB257" s="29"/>
      <c r="UC257" s="29"/>
      <c r="UD257" s="29"/>
      <c r="UE257" s="29"/>
      <c r="UF257" s="29"/>
      <c r="UG257" s="29"/>
      <c r="UH257" s="29"/>
      <c r="UI257" s="29"/>
      <c r="UJ257" s="29"/>
      <c r="UK257" s="29"/>
      <c r="UL257" s="29"/>
      <c r="UM257" s="29"/>
      <c r="UN257" s="29"/>
      <c r="UO257" s="29"/>
      <c r="UP257" s="29"/>
      <c r="UQ257" s="29"/>
      <c r="UR257" s="29"/>
      <c r="US257" s="29"/>
      <c r="UT257" s="29"/>
      <c r="UU257" s="29"/>
      <c r="UV257" s="29"/>
      <c r="UW257" s="29"/>
      <c r="UX257" s="29"/>
      <c r="UY257" s="29"/>
      <c r="UZ257" s="29"/>
      <c r="VA257" s="29"/>
      <c r="VB257" s="29"/>
      <c r="VC257" s="29"/>
      <c r="VD257" s="29"/>
      <c r="VE257" s="29"/>
      <c r="VF257" s="29"/>
      <c r="VG257" s="29"/>
      <c r="VH257" s="29"/>
      <c r="VI257" s="29"/>
      <c r="VJ257" s="29"/>
      <c r="VK257" s="29"/>
      <c r="VL257" s="29"/>
      <c r="VM257" s="29"/>
      <c r="VN257" s="29"/>
      <c r="VO257" s="29"/>
      <c r="VP257" s="29"/>
      <c r="VQ257" s="29"/>
      <c r="VR257" s="29"/>
      <c r="VS257" s="29"/>
      <c r="VT257" s="29"/>
      <c r="VU257" s="29"/>
      <c r="VV257" s="29"/>
      <c r="VW257" s="29"/>
      <c r="VX257" s="29"/>
      <c r="VY257" s="29"/>
      <c r="VZ257" s="29"/>
      <c r="WA257" s="29"/>
      <c r="WB257" s="29"/>
      <c r="WC257" s="29"/>
      <c r="WD257" s="29"/>
      <c r="WE257" s="29"/>
      <c r="WF257" s="29"/>
      <c r="WG257" s="29"/>
      <c r="WH257" s="29"/>
      <c r="WI257" s="29"/>
      <c r="WJ257" s="29"/>
      <c r="WK257" s="29"/>
      <c r="WL257" s="29"/>
      <c r="WM257" s="29"/>
      <c r="WN257" s="29"/>
      <c r="WO257" s="29"/>
      <c r="WP257" s="29"/>
      <c r="WQ257" s="29"/>
      <c r="WR257" s="29"/>
      <c r="WS257" s="29"/>
      <c r="WT257" s="29"/>
      <c r="WU257" s="29"/>
      <c r="WV257" s="29"/>
      <c r="WW257" s="29"/>
      <c r="WX257" s="29"/>
      <c r="WY257" s="29"/>
      <c r="WZ257" s="29"/>
      <c r="XA257" s="29"/>
      <c r="XB257" s="29"/>
      <c r="XC257" s="29"/>
      <c r="XD257" s="29"/>
      <c r="XE257" s="29"/>
      <c r="XF257" s="29"/>
      <c r="XG257" s="29"/>
      <c r="XH257" s="29"/>
      <c r="XI257" s="29"/>
      <c r="XJ257" s="29"/>
      <c r="XK257" s="29"/>
      <c r="XL257" s="29"/>
      <c r="XM257" s="29"/>
      <c r="XN257" s="29"/>
      <c r="XO257" s="29"/>
      <c r="XP257" s="29"/>
      <c r="XQ257" s="29"/>
      <c r="XR257" s="29"/>
      <c r="XS257" s="29"/>
      <c r="XT257" s="29"/>
      <c r="XU257" s="29"/>
      <c r="XV257" s="29"/>
      <c r="XW257" s="29"/>
      <c r="XX257" s="29"/>
      <c r="XY257" s="29"/>
      <c r="XZ257" s="29"/>
      <c r="YA257" s="29"/>
      <c r="YB257" s="29"/>
      <c r="YC257" s="29"/>
      <c r="YD257" s="29"/>
      <c r="YE257" s="29"/>
      <c r="YF257" s="29"/>
      <c r="YG257" s="29"/>
      <c r="YH257" s="29"/>
      <c r="YI257" s="29"/>
    </row>
    <row r="258" spans="1:659" s="87" customFormat="1" ht="19.5">
      <c r="A258" s="1020"/>
      <c r="B258" s="1041" t="s">
        <v>56</v>
      </c>
      <c r="C258" s="1037"/>
      <c r="D258" s="1037"/>
      <c r="E258" s="1037"/>
      <c r="F258" s="1037"/>
      <c r="G258" s="1037"/>
      <c r="H258" s="1037"/>
      <c r="I258" s="1037"/>
      <c r="J258" s="1037"/>
      <c r="K258" s="1037"/>
      <c r="L258" s="1037"/>
      <c r="M258" s="1041"/>
      <c r="N258" s="1041"/>
      <c r="O258" s="258"/>
      <c r="P258" s="1037"/>
      <c r="Q258" s="1037"/>
      <c r="R258" s="1037"/>
      <c r="S258" s="1037"/>
      <c r="T258" s="1037"/>
      <c r="U258" s="1037"/>
      <c r="V258" s="1041"/>
      <c r="W258" s="1041"/>
      <c r="X258" s="258"/>
      <c r="Y258" s="1037"/>
      <c r="Z258" s="1037"/>
      <c r="AA258" s="1037"/>
      <c r="AB258" s="1037"/>
      <c r="AC258" s="1041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  <c r="IU258" s="29"/>
      <c r="IV258" s="29"/>
      <c r="IW258" s="29"/>
      <c r="IX258" s="29"/>
      <c r="IY258" s="29"/>
      <c r="IZ258" s="29"/>
      <c r="JA258" s="29"/>
      <c r="JB258" s="29"/>
      <c r="JC258" s="29"/>
      <c r="JD258" s="29"/>
      <c r="JE258" s="29"/>
      <c r="JF258" s="29"/>
      <c r="JG258" s="29"/>
      <c r="JH258" s="29"/>
      <c r="JI258" s="29"/>
      <c r="JJ258" s="29"/>
      <c r="JK258" s="29"/>
      <c r="JL258" s="29"/>
      <c r="JM258" s="29"/>
      <c r="JN258" s="29"/>
      <c r="JO258" s="29"/>
      <c r="JP258" s="29"/>
      <c r="JQ258" s="29"/>
      <c r="JR258" s="29"/>
      <c r="JS258" s="29"/>
      <c r="JT258" s="29"/>
      <c r="JU258" s="29"/>
      <c r="JV258" s="29"/>
      <c r="JW258" s="29"/>
      <c r="JX258" s="29"/>
      <c r="JY258" s="29"/>
      <c r="JZ258" s="29"/>
      <c r="KA258" s="29"/>
      <c r="KB258" s="29"/>
      <c r="KC258" s="29"/>
      <c r="KD258" s="29"/>
      <c r="KE258" s="29"/>
      <c r="KF258" s="29"/>
      <c r="KG258" s="29"/>
      <c r="KH258" s="29"/>
      <c r="KI258" s="29"/>
      <c r="KJ258" s="29"/>
      <c r="KK258" s="29"/>
      <c r="KL258" s="29"/>
      <c r="KM258" s="29"/>
      <c r="KN258" s="29"/>
      <c r="KO258" s="29"/>
      <c r="KP258" s="29"/>
      <c r="KQ258" s="29"/>
      <c r="KR258" s="29"/>
      <c r="KS258" s="29"/>
      <c r="KT258" s="29"/>
      <c r="KU258" s="29"/>
      <c r="KV258" s="29"/>
      <c r="KW258" s="29"/>
      <c r="KX258" s="29"/>
      <c r="KY258" s="29"/>
      <c r="KZ258" s="29"/>
      <c r="LA258" s="29"/>
      <c r="LB258" s="29"/>
      <c r="LC258" s="29"/>
      <c r="LD258" s="29"/>
      <c r="LE258" s="29"/>
      <c r="LF258" s="29"/>
      <c r="LG258" s="29"/>
      <c r="LH258" s="29"/>
      <c r="LI258" s="29"/>
      <c r="LJ258" s="29"/>
      <c r="LK258" s="29"/>
      <c r="LL258" s="29"/>
      <c r="LM258" s="29"/>
      <c r="LN258" s="29"/>
      <c r="LO258" s="29"/>
      <c r="LP258" s="29"/>
      <c r="LQ258" s="29"/>
      <c r="LR258" s="29"/>
      <c r="LS258" s="29"/>
      <c r="LT258" s="29"/>
      <c r="LU258" s="29"/>
      <c r="LV258" s="29"/>
      <c r="LW258" s="29"/>
      <c r="LX258" s="29"/>
      <c r="LY258" s="29"/>
      <c r="LZ258" s="29"/>
      <c r="MA258" s="29"/>
      <c r="MB258" s="29"/>
      <c r="MC258" s="29"/>
      <c r="MD258" s="29"/>
      <c r="ME258" s="29"/>
      <c r="MF258" s="29"/>
      <c r="MG258" s="29"/>
      <c r="MH258" s="29"/>
      <c r="MI258" s="29"/>
      <c r="MJ258" s="29"/>
      <c r="MK258" s="29"/>
      <c r="ML258" s="29"/>
      <c r="MM258" s="29"/>
      <c r="MN258" s="29"/>
      <c r="MO258" s="29"/>
      <c r="MP258" s="29"/>
      <c r="MQ258" s="29"/>
      <c r="MR258" s="29"/>
      <c r="MS258" s="29"/>
      <c r="MT258" s="29"/>
      <c r="MU258" s="29"/>
      <c r="MV258" s="29"/>
      <c r="MW258" s="29"/>
      <c r="MX258" s="29"/>
      <c r="MY258" s="29"/>
      <c r="MZ258" s="29"/>
      <c r="NA258" s="29"/>
      <c r="NB258" s="29"/>
      <c r="NC258" s="29"/>
      <c r="ND258" s="29"/>
      <c r="NE258" s="29"/>
      <c r="NF258" s="29"/>
      <c r="NG258" s="29"/>
      <c r="NH258" s="29"/>
      <c r="NI258" s="29"/>
      <c r="NJ258" s="29"/>
      <c r="NK258" s="29"/>
      <c r="NL258" s="29"/>
      <c r="NM258" s="29"/>
      <c r="NN258" s="29"/>
      <c r="NO258" s="29"/>
      <c r="NP258" s="29"/>
      <c r="NQ258" s="29"/>
      <c r="NR258" s="29"/>
      <c r="NS258" s="29"/>
      <c r="NT258" s="29"/>
      <c r="NU258" s="29"/>
      <c r="NV258" s="29"/>
      <c r="NW258" s="29"/>
      <c r="NX258" s="29"/>
      <c r="NY258" s="29"/>
      <c r="NZ258" s="29"/>
      <c r="OA258" s="29"/>
      <c r="OB258" s="29"/>
      <c r="OC258" s="29"/>
      <c r="OD258" s="29"/>
      <c r="OE258" s="29"/>
      <c r="OF258" s="29"/>
      <c r="OG258" s="29"/>
      <c r="OH258" s="29"/>
      <c r="OI258" s="29"/>
      <c r="OJ258" s="29"/>
      <c r="OK258" s="29"/>
      <c r="OL258" s="29"/>
      <c r="OM258" s="29"/>
      <c r="ON258" s="29"/>
      <c r="OO258" s="29"/>
      <c r="OP258" s="29"/>
      <c r="OQ258" s="29"/>
      <c r="OR258" s="29"/>
      <c r="OS258" s="29"/>
      <c r="OT258" s="29"/>
      <c r="OU258" s="29"/>
      <c r="OV258" s="29"/>
      <c r="OW258" s="29"/>
      <c r="OX258" s="29"/>
      <c r="OY258" s="29"/>
      <c r="OZ258" s="29"/>
      <c r="PA258" s="29"/>
      <c r="PB258" s="29"/>
      <c r="PC258" s="29"/>
      <c r="PD258" s="29"/>
      <c r="PE258" s="29"/>
      <c r="PF258" s="29"/>
      <c r="PG258" s="29"/>
      <c r="PH258" s="29"/>
      <c r="PI258" s="29"/>
      <c r="PJ258" s="29"/>
      <c r="PK258" s="29"/>
      <c r="PL258" s="29"/>
      <c r="PM258" s="29"/>
      <c r="PN258" s="29"/>
      <c r="PO258" s="29"/>
      <c r="PP258" s="29"/>
      <c r="PQ258" s="29"/>
      <c r="PR258" s="29"/>
      <c r="PS258" s="29"/>
      <c r="PT258" s="29"/>
      <c r="PU258" s="29"/>
      <c r="PV258" s="29"/>
      <c r="PW258" s="29"/>
      <c r="PX258" s="29"/>
      <c r="PY258" s="29"/>
      <c r="PZ258" s="29"/>
      <c r="QA258" s="29"/>
      <c r="QB258" s="29"/>
      <c r="QC258" s="29"/>
      <c r="QD258" s="29"/>
      <c r="QE258" s="29"/>
      <c r="QF258" s="29"/>
      <c r="QG258" s="29"/>
      <c r="QH258" s="29"/>
      <c r="QI258" s="29"/>
      <c r="QJ258" s="29"/>
      <c r="QK258" s="29"/>
      <c r="QL258" s="29"/>
      <c r="QM258" s="29"/>
      <c r="QN258" s="29"/>
      <c r="QO258" s="29"/>
      <c r="QP258" s="29"/>
      <c r="QQ258" s="29"/>
      <c r="QR258" s="29"/>
      <c r="QS258" s="29"/>
      <c r="QT258" s="29"/>
      <c r="QU258" s="29"/>
      <c r="QV258" s="29"/>
      <c r="QW258" s="29"/>
      <c r="QX258" s="29"/>
      <c r="QY258" s="29"/>
      <c r="QZ258" s="29"/>
      <c r="RA258" s="29"/>
      <c r="RB258" s="29"/>
      <c r="RC258" s="29"/>
      <c r="RD258" s="29"/>
      <c r="RE258" s="29"/>
      <c r="RF258" s="29"/>
      <c r="RG258" s="29"/>
      <c r="RH258" s="29"/>
      <c r="RI258" s="29"/>
      <c r="RJ258" s="29"/>
      <c r="RK258" s="29"/>
      <c r="RL258" s="29"/>
      <c r="RM258" s="29"/>
      <c r="RN258" s="29"/>
      <c r="RO258" s="29"/>
      <c r="RP258" s="29"/>
      <c r="RQ258" s="29"/>
      <c r="RR258" s="29"/>
      <c r="RS258" s="29"/>
      <c r="RT258" s="29"/>
      <c r="RU258" s="29"/>
      <c r="RV258" s="29"/>
      <c r="RW258" s="29"/>
      <c r="RX258" s="29"/>
      <c r="RY258" s="29"/>
      <c r="RZ258" s="29"/>
      <c r="SA258" s="29"/>
      <c r="SB258" s="29"/>
      <c r="SC258" s="29"/>
      <c r="SD258" s="29"/>
      <c r="SE258" s="29"/>
      <c r="SF258" s="29"/>
      <c r="SG258" s="29"/>
      <c r="SH258" s="29"/>
      <c r="SI258" s="29"/>
      <c r="SJ258" s="29"/>
      <c r="SK258" s="29"/>
      <c r="SL258" s="29"/>
      <c r="SM258" s="29"/>
      <c r="SN258" s="29"/>
      <c r="SO258" s="29"/>
      <c r="SP258" s="29"/>
      <c r="SQ258" s="29"/>
      <c r="SR258" s="29"/>
      <c r="SS258" s="29"/>
      <c r="ST258" s="29"/>
      <c r="SU258" s="29"/>
      <c r="SV258" s="29"/>
      <c r="SW258" s="29"/>
      <c r="SX258" s="29"/>
      <c r="SY258" s="29"/>
      <c r="SZ258" s="29"/>
      <c r="TA258" s="29"/>
      <c r="TB258" s="29"/>
      <c r="TC258" s="29"/>
      <c r="TD258" s="29"/>
      <c r="TE258" s="29"/>
      <c r="TF258" s="29"/>
      <c r="TG258" s="29"/>
      <c r="TH258" s="29"/>
      <c r="TI258" s="29"/>
      <c r="TJ258" s="29"/>
      <c r="TK258" s="29"/>
      <c r="TL258" s="29"/>
      <c r="TM258" s="29"/>
      <c r="TN258" s="29"/>
      <c r="TO258" s="29"/>
      <c r="TP258" s="29"/>
      <c r="TQ258" s="29"/>
      <c r="TR258" s="29"/>
      <c r="TS258" s="29"/>
      <c r="TT258" s="29"/>
      <c r="TU258" s="29"/>
      <c r="TV258" s="29"/>
      <c r="TW258" s="29"/>
      <c r="TX258" s="29"/>
      <c r="TY258" s="29"/>
      <c r="TZ258" s="29"/>
      <c r="UA258" s="29"/>
      <c r="UB258" s="29"/>
      <c r="UC258" s="29"/>
      <c r="UD258" s="29"/>
      <c r="UE258" s="29"/>
      <c r="UF258" s="29"/>
      <c r="UG258" s="29"/>
      <c r="UH258" s="29"/>
      <c r="UI258" s="29"/>
      <c r="UJ258" s="29"/>
      <c r="UK258" s="29"/>
      <c r="UL258" s="29"/>
      <c r="UM258" s="29"/>
      <c r="UN258" s="29"/>
      <c r="UO258" s="29"/>
      <c r="UP258" s="29"/>
      <c r="UQ258" s="29"/>
      <c r="UR258" s="29"/>
      <c r="US258" s="29"/>
      <c r="UT258" s="29"/>
      <c r="UU258" s="29"/>
      <c r="UV258" s="29"/>
      <c r="UW258" s="29"/>
      <c r="UX258" s="29"/>
      <c r="UY258" s="29"/>
      <c r="UZ258" s="29"/>
      <c r="VA258" s="29"/>
      <c r="VB258" s="29"/>
      <c r="VC258" s="29"/>
      <c r="VD258" s="29"/>
      <c r="VE258" s="29"/>
      <c r="VF258" s="29"/>
      <c r="VG258" s="29"/>
      <c r="VH258" s="29"/>
      <c r="VI258" s="29"/>
      <c r="VJ258" s="29"/>
      <c r="VK258" s="29"/>
      <c r="VL258" s="29"/>
      <c r="VM258" s="29"/>
      <c r="VN258" s="29"/>
      <c r="VO258" s="29"/>
      <c r="VP258" s="29"/>
      <c r="VQ258" s="29"/>
      <c r="VR258" s="29"/>
      <c r="VS258" s="29"/>
      <c r="VT258" s="29"/>
      <c r="VU258" s="29"/>
      <c r="VV258" s="29"/>
      <c r="VW258" s="29"/>
      <c r="VX258" s="29"/>
      <c r="VY258" s="29"/>
      <c r="VZ258" s="29"/>
      <c r="WA258" s="29"/>
      <c r="WB258" s="29"/>
      <c r="WC258" s="29"/>
      <c r="WD258" s="29"/>
      <c r="WE258" s="29"/>
      <c r="WF258" s="29"/>
      <c r="WG258" s="29"/>
      <c r="WH258" s="29"/>
      <c r="WI258" s="29"/>
      <c r="WJ258" s="29"/>
      <c r="WK258" s="29"/>
      <c r="WL258" s="29"/>
      <c r="WM258" s="29"/>
      <c r="WN258" s="29"/>
      <c r="WO258" s="29"/>
      <c r="WP258" s="29"/>
      <c r="WQ258" s="29"/>
      <c r="WR258" s="29"/>
      <c r="WS258" s="29"/>
      <c r="WT258" s="29"/>
      <c r="WU258" s="29"/>
      <c r="WV258" s="29"/>
      <c r="WW258" s="29"/>
      <c r="WX258" s="29"/>
      <c r="WY258" s="29"/>
      <c r="WZ258" s="29"/>
      <c r="XA258" s="29"/>
      <c r="XB258" s="29"/>
      <c r="XC258" s="29"/>
      <c r="XD258" s="29"/>
      <c r="XE258" s="29"/>
      <c r="XF258" s="29"/>
      <c r="XG258" s="29"/>
      <c r="XH258" s="29"/>
      <c r="XI258" s="29"/>
      <c r="XJ258" s="29"/>
      <c r="XK258" s="29"/>
      <c r="XL258" s="29"/>
      <c r="XM258" s="29"/>
      <c r="XN258" s="29"/>
      <c r="XO258" s="29"/>
      <c r="XP258" s="29"/>
      <c r="XQ258" s="29"/>
      <c r="XR258" s="29"/>
      <c r="XS258" s="29"/>
      <c r="XT258" s="29"/>
      <c r="XU258" s="29"/>
      <c r="XV258" s="29"/>
      <c r="XW258" s="29"/>
      <c r="XX258" s="29"/>
      <c r="XY258" s="29"/>
      <c r="XZ258" s="29"/>
      <c r="YA258" s="29"/>
      <c r="YB258" s="29"/>
      <c r="YC258" s="29"/>
      <c r="YD258" s="29"/>
      <c r="YE258" s="29"/>
      <c r="YF258" s="29"/>
      <c r="YG258" s="29"/>
      <c r="YH258" s="29"/>
      <c r="YI258" s="29"/>
    </row>
    <row r="259" spans="1:659" s="29" customFormat="1" ht="58.5">
      <c r="A259" s="939">
        <f>+A255+0.01</f>
        <v>10.129999999999999</v>
      </c>
      <c r="B259" s="1052" t="s">
        <v>243</v>
      </c>
      <c r="C259" s="1039"/>
      <c r="D259" s="1040"/>
      <c r="E259" s="1039"/>
      <c r="F259" s="1039"/>
      <c r="G259" s="1039"/>
      <c r="H259" s="1039"/>
      <c r="I259" s="1039"/>
      <c r="J259" s="1039"/>
      <c r="K259" s="1039"/>
      <c r="L259" s="1039"/>
      <c r="M259" s="1052"/>
      <c r="N259" s="1052"/>
      <c r="O259" s="256"/>
      <c r="P259" s="1039"/>
      <c r="Q259" s="1039"/>
      <c r="R259" s="1039"/>
      <c r="S259" s="1039"/>
      <c r="T259" s="1039"/>
      <c r="U259" s="1039"/>
      <c r="V259" s="1052"/>
      <c r="W259" s="1052"/>
      <c r="X259" s="256"/>
      <c r="Y259" s="1039"/>
      <c r="Z259" s="1039"/>
      <c r="AA259" s="1039"/>
      <c r="AB259" s="1039"/>
      <c r="AC259" s="1052"/>
    </row>
    <row r="260" spans="1:659" s="29" customFormat="1" ht="19.5">
      <c r="A260" s="939">
        <f t="shared" si="53"/>
        <v>10.139999999999999</v>
      </c>
      <c r="B260" s="1052" t="s">
        <v>61</v>
      </c>
      <c r="C260" s="1039"/>
      <c r="D260" s="1040"/>
      <c r="E260" s="1039"/>
      <c r="F260" s="1039"/>
      <c r="G260" s="1039"/>
      <c r="H260" s="1039"/>
      <c r="I260" s="1039"/>
      <c r="J260" s="1039"/>
      <c r="K260" s="1039"/>
      <c r="L260" s="1039"/>
      <c r="M260" s="1052"/>
      <c r="N260" s="1052"/>
      <c r="O260" s="256"/>
      <c r="P260" s="1039"/>
      <c r="Q260" s="1039"/>
      <c r="R260" s="1039"/>
      <c r="S260" s="1039"/>
      <c r="T260" s="1039"/>
      <c r="U260" s="1039"/>
      <c r="V260" s="1052"/>
      <c r="W260" s="1052"/>
      <c r="X260" s="256"/>
      <c r="Y260" s="1039"/>
      <c r="Z260" s="1039"/>
      <c r="AA260" s="1039"/>
      <c r="AB260" s="1039"/>
      <c r="AC260" s="1052"/>
    </row>
    <row r="261" spans="1:659" s="29" customFormat="1" ht="19.5">
      <c r="A261" s="939"/>
      <c r="B261" s="1052" t="s">
        <v>58</v>
      </c>
      <c r="C261" s="1039">
        <v>13</v>
      </c>
      <c r="D261" s="1040">
        <v>19.5</v>
      </c>
      <c r="E261" s="1039">
        <v>13</v>
      </c>
      <c r="F261" s="1040">
        <v>16.239999999999998</v>
      </c>
      <c r="G261" s="1014">
        <f t="shared" ref="G261:G266" si="62">E261/C261</f>
        <v>1</v>
      </c>
      <c r="H261" s="1014">
        <f t="shared" ref="H261:H266" si="63">F261/D261</f>
        <v>0.83282051282051273</v>
      </c>
      <c r="I261" s="1015">
        <f t="shared" ref="I261:I263" si="64">C261-E261</f>
        <v>0</v>
      </c>
      <c r="J261" s="1016">
        <f t="shared" ref="J261:J263" si="65">D261-F261</f>
        <v>3.2600000000000016</v>
      </c>
      <c r="K261" s="1039"/>
      <c r="L261" s="1039"/>
      <c r="M261" s="1052"/>
      <c r="N261" s="1052"/>
      <c r="O261" s="259">
        <v>1.6125</v>
      </c>
      <c r="P261" s="1039">
        <v>13</v>
      </c>
      <c r="Q261" s="1039">
        <f>P261*O261</f>
        <v>20.962500000000002</v>
      </c>
      <c r="R261" s="1039">
        <f t="shared" ref="R261:R263" si="66">+P261</f>
        <v>13</v>
      </c>
      <c r="S261" s="1039">
        <f t="shared" ref="S261:S263" si="67">+Q261</f>
        <v>20.962500000000002</v>
      </c>
      <c r="T261" s="1039"/>
      <c r="U261" s="1039"/>
      <c r="V261" s="1052"/>
      <c r="W261" s="1052"/>
      <c r="X261" s="259">
        <v>1.6125</v>
      </c>
      <c r="Y261" s="1039">
        <v>13</v>
      </c>
      <c r="Z261" s="1039">
        <f>Y261*X261</f>
        <v>20.962500000000002</v>
      </c>
      <c r="AA261" s="1039">
        <f t="shared" ref="AA261:AA263" si="68">+Y261</f>
        <v>13</v>
      </c>
      <c r="AB261" s="1039">
        <f t="shared" ref="AB261:AB263" si="69">+Z261</f>
        <v>20.962500000000002</v>
      </c>
      <c r="AC261" s="1052"/>
    </row>
    <row r="262" spans="1:659" s="29" customFormat="1" ht="19.5">
      <c r="A262" s="939"/>
      <c r="B262" s="1052" t="s">
        <v>59</v>
      </c>
      <c r="C262" s="1039">
        <v>14</v>
      </c>
      <c r="D262" s="1040">
        <v>21</v>
      </c>
      <c r="E262" s="1039">
        <v>14</v>
      </c>
      <c r="F262" s="1040">
        <v>21</v>
      </c>
      <c r="G262" s="1014">
        <f t="shared" si="62"/>
        <v>1</v>
      </c>
      <c r="H262" s="1014">
        <f t="shared" si="63"/>
        <v>1</v>
      </c>
      <c r="I262" s="1015">
        <f t="shared" si="64"/>
        <v>0</v>
      </c>
      <c r="J262" s="1016">
        <f t="shared" si="65"/>
        <v>0</v>
      </c>
      <c r="K262" s="1039"/>
      <c r="L262" s="1039"/>
      <c r="M262" s="1052"/>
      <c r="N262" s="1052"/>
      <c r="O262" s="259">
        <v>1.6125</v>
      </c>
      <c r="P262" s="1039">
        <v>14</v>
      </c>
      <c r="Q262" s="1039">
        <f>P262*O262</f>
        <v>22.574999999999999</v>
      </c>
      <c r="R262" s="1039">
        <f t="shared" si="66"/>
        <v>14</v>
      </c>
      <c r="S262" s="1039">
        <f t="shared" si="67"/>
        <v>22.574999999999999</v>
      </c>
      <c r="T262" s="1039"/>
      <c r="U262" s="1039"/>
      <c r="V262" s="1052"/>
      <c r="W262" s="1052"/>
      <c r="X262" s="259">
        <v>1.6125</v>
      </c>
      <c r="Y262" s="1039">
        <v>14</v>
      </c>
      <c r="Z262" s="1039">
        <f>Y262*X262</f>
        <v>22.574999999999999</v>
      </c>
      <c r="AA262" s="1039">
        <f t="shared" si="68"/>
        <v>14</v>
      </c>
      <c r="AB262" s="1039">
        <f t="shared" si="69"/>
        <v>22.574999999999999</v>
      </c>
      <c r="AC262" s="1052"/>
    </row>
    <row r="263" spans="1:659" s="29" customFormat="1" ht="19.5">
      <c r="A263" s="939"/>
      <c r="B263" s="1052" t="s">
        <v>62</v>
      </c>
      <c r="C263" s="1039">
        <v>6</v>
      </c>
      <c r="D263" s="1040">
        <v>9</v>
      </c>
      <c r="E263" s="1039">
        <v>6</v>
      </c>
      <c r="F263" s="1039">
        <v>7.77</v>
      </c>
      <c r="G263" s="1014">
        <f t="shared" si="62"/>
        <v>1</v>
      </c>
      <c r="H263" s="1014">
        <f t="shared" si="63"/>
        <v>0.86333333333333329</v>
      </c>
      <c r="I263" s="1015">
        <f t="shared" si="64"/>
        <v>0</v>
      </c>
      <c r="J263" s="1016">
        <f t="shared" si="65"/>
        <v>1.2300000000000004</v>
      </c>
      <c r="K263" s="1039"/>
      <c r="L263" s="1039"/>
      <c r="M263" s="1052"/>
      <c r="N263" s="1052"/>
      <c r="O263" s="259">
        <v>1.6125</v>
      </c>
      <c r="P263" s="1039">
        <v>6</v>
      </c>
      <c r="Q263" s="1039">
        <f>P263*O263</f>
        <v>9.6750000000000007</v>
      </c>
      <c r="R263" s="1039">
        <f t="shared" si="66"/>
        <v>6</v>
      </c>
      <c r="S263" s="1039">
        <f t="shared" si="67"/>
        <v>9.6750000000000007</v>
      </c>
      <c r="T263" s="1039"/>
      <c r="U263" s="1039"/>
      <c r="V263" s="1052"/>
      <c r="W263" s="1052"/>
      <c r="X263" s="259">
        <v>1.6125</v>
      </c>
      <c r="Y263" s="1039">
        <v>6</v>
      </c>
      <c r="Z263" s="1039">
        <f>Y263*X263</f>
        <v>9.6750000000000007</v>
      </c>
      <c r="AA263" s="1039">
        <f t="shared" si="68"/>
        <v>6</v>
      </c>
      <c r="AB263" s="1039">
        <f t="shared" si="69"/>
        <v>9.6750000000000007</v>
      </c>
      <c r="AC263" s="1052"/>
    </row>
    <row r="264" spans="1:659" s="29" customFormat="1" ht="19.5">
      <c r="A264" s="971"/>
      <c r="B264" s="1033" t="s">
        <v>36</v>
      </c>
      <c r="C264" s="1033">
        <f>SUM(C261:C263)</f>
        <v>33</v>
      </c>
      <c r="D264" s="1034">
        <f>SUM(D261:D263)</f>
        <v>49.5</v>
      </c>
      <c r="E264" s="1033">
        <f>SUM(E261:E263)</f>
        <v>33</v>
      </c>
      <c r="F264" s="1034">
        <f>SUM(F261:F263)</f>
        <v>45.009999999999991</v>
      </c>
      <c r="G264" s="1017">
        <f t="shared" si="62"/>
        <v>1</v>
      </c>
      <c r="H264" s="1017">
        <f t="shared" si="63"/>
        <v>0.90929292929292915</v>
      </c>
      <c r="I264" s="1033">
        <f>SUM(I261:I263)</f>
        <v>0</v>
      </c>
      <c r="J264" s="1034">
        <f>SUM(J261:J263)</f>
        <v>4.490000000000002</v>
      </c>
      <c r="K264" s="1033"/>
      <c r="L264" s="1033"/>
      <c r="M264" s="1033"/>
      <c r="N264" s="1033"/>
      <c r="O264" s="255"/>
      <c r="P264" s="1033">
        <f>SUM(P261:P263)</f>
        <v>33</v>
      </c>
      <c r="Q264" s="1034">
        <f>SUM(Q261:Q263)</f>
        <v>53.212500000000006</v>
      </c>
      <c r="R264" s="1033">
        <f>SUM(R261:R263)</f>
        <v>33</v>
      </c>
      <c r="S264" s="1034">
        <f>SUM(S261:S263)</f>
        <v>53.212500000000006</v>
      </c>
      <c r="T264" s="1033"/>
      <c r="U264" s="1033"/>
      <c r="V264" s="1033"/>
      <c r="W264" s="1033"/>
      <c r="X264" s="255"/>
      <c r="Y264" s="1033">
        <f>SUM(Y261:Y263)</f>
        <v>33</v>
      </c>
      <c r="Z264" s="1034">
        <f>SUM(Z261:Z263)</f>
        <v>53.212500000000006</v>
      </c>
      <c r="AA264" s="1033">
        <f>SUM(AA261:AA263)</f>
        <v>33</v>
      </c>
      <c r="AB264" s="1034">
        <f>SUM(AB261:AB263)</f>
        <v>53.212500000000006</v>
      </c>
      <c r="AC264" s="1033"/>
    </row>
    <row r="265" spans="1:659" s="29" customFormat="1" ht="19.5">
      <c r="A265" s="971"/>
      <c r="B265" s="1053" t="s">
        <v>38</v>
      </c>
      <c r="C265" s="1033">
        <f>C247+C264</f>
        <v>64</v>
      </c>
      <c r="D265" s="1034">
        <f>D264+D247</f>
        <v>244.27500000000001</v>
      </c>
      <c r="E265" s="1033">
        <f>E247+E264</f>
        <v>64</v>
      </c>
      <c r="F265" s="1034">
        <f>F264+F247</f>
        <v>239.79</v>
      </c>
      <c r="G265" s="1017">
        <f t="shared" si="62"/>
        <v>1</v>
      </c>
      <c r="H265" s="1017">
        <f t="shared" si="63"/>
        <v>0.98163954559410493</v>
      </c>
      <c r="I265" s="1033">
        <f>I247+I264</f>
        <v>0</v>
      </c>
      <c r="J265" s="1034">
        <f>J264+J247</f>
        <v>4.4850000000000065</v>
      </c>
      <c r="K265" s="1053"/>
      <c r="L265" s="1053"/>
      <c r="M265" s="1053"/>
      <c r="N265" s="1053"/>
      <c r="O265" s="260"/>
      <c r="P265" s="1033">
        <f>P247+P264</f>
        <v>64</v>
      </c>
      <c r="Q265" s="1034">
        <f>Q264+Q247</f>
        <v>276.47946000000002</v>
      </c>
      <c r="R265" s="1033">
        <f>R247+R264</f>
        <v>64</v>
      </c>
      <c r="S265" s="1034">
        <f>S264+S247</f>
        <v>276.47946000000002</v>
      </c>
      <c r="T265" s="1053"/>
      <c r="U265" s="1053"/>
      <c r="V265" s="1053"/>
      <c r="W265" s="1053"/>
      <c r="X265" s="260"/>
      <c r="Y265" s="1033">
        <f>Y247+Y264</f>
        <v>64</v>
      </c>
      <c r="Z265" s="1034">
        <f>Z264+Z247</f>
        <v>276.47946000000002</v>
      </c>
      <c r="AA265" s="1033">
        <f>AA247+AA264</f>
        <v>64</v>
      </c>
      <c r="AB265" s="1034">
        <f>AB264+AB247</f>
        <v>276.47946000000002</v>
      </c>
      <c r="AC265" s="1053"/>
    </row>
    <row r="266" spans="1:659" s="29" customFormat="1" ht="19.5">
      <c r="A266" s="971"/>
      <c r="B266" s="1053" t="s">
        <v>63</v>
      </c>
      <c r="C266" s="1053">
        <f>C244+C265</f>
        <v>64</v>
      </c>
      <c r="D266" s="1054">
        <f>D247+D264</f>
        <v>244.27500000000001</v>
      </c>
      <c r="E266" s="1053">
        <f>E244+E265</f>
        <v>64</v>
      </c>
      <c r="F266" s="1054">
        <f>F247+F264</f>
        <v>239.79</v>
      </c>
      <c r="G266" s="1017">
        <f t="shared" si="62"/>
        <v>1</v>
      </c>
      <c r="H266" s="1017">
        <f t="shared" si="63"/>
        <v>0.98163954559410493</v>
      </c>
      <c r="I266" s="1053">
        <f>I244+I265</f>
        <v>0</v>
      </c>
      <c r="J266" s="1054">
        <f>J247+J264</f>
        <v>4.4850000000000065</v>
      </c>
      <c r="K266" s="1053"/>
      <c r="L266" s="1053"/>
      <c r="M266" s="1053"/>
      <c r="N266" s="1053"/>
      <c r="O266" s="260"/>
      <c r="P266" s="1053">
        <f>P244+P265</f>
        <v>64</v>
      </c>
      <c r="Q266" s="1054">
        <f>Q247+Q264</f>
        <v>276.47946000000002</v>
      </c>
      <c r="R266" s="1053">
        <f>R244+R265</f>
        <v>64</v>
      </c>
      <c r="S266" s="1054">
        <f>S247+S264</f>
        <v>276.47946000000002</v>
      </c>
      <c r="T266" s="1053"/>
      <c r="U266" s="1053"/>
      <c r="V266" s="1053"/>
      <c r="W266" s="1053"/>
      <c r="X266" s="260"/>
      <c r="Y266" s="1053">
        <f>Y244+Y265</f>
        <v>64</v>
      </c>
      <c r="Z266" s="1054">
        <f>Z247+Z264</f>
        <v>276.47946000000002</v>
      </c>
      <c r="AA266" s="1053">
        <f>AA244+AA265</f>
        <v>64</v>
      </c>
      <c r="AB266" s="1054">
        <f>AB247+AB264</f>
        <v>276.47946000000002</v>
      </c>
      <c r="AC266" s="1053"/>
    </row>
    <row r="267" spans="1:659" s="29" customFormat="1" ht="18.75">
      <c r="A267" s="944">
        <v>11</v>
      </c>
      <c r="B267" s="940" t="s">
        <v>64</v>
      </c>
      <c r="C267" s="233"/>
      <c r="D267" s="1011"/>
      <c r="E267" s="233"/>
      <c r="F267" s="233"/>
      <c r="G267" s="233"/>
      <c r="H267" s="233"/>
      <c r="I267" s="233"/>
      <c r="J267" s="233"/>
      <c r="K267" s="233"/>
      <c r="L267" s="233"/>
      <c r="M267" s="940"/>
      <c r="N267" s="940"/>
      <c r="O267" s="234"/>
      <c r="P267" s="233"/>
      <c r="Q267" s="233"/>
      <c r="R267" s="233"/>
      <c r="S267" s="233"/>
      <c r="T267" s="233"/>
      <c r="U267" s="233"/>
      <c r="V267" s="940"/>
      <c r="W267" s="940"/>
      <c r="X267" s="234"/>
      <c r="Y267" s="233"/>
      <c r="Z267" s="233"/>
      <c r="AA267" s="233"/>
      <c r="AB267" s="233"/>
      <c r="AC267" s="940"/>
    </row>
    <row r="268" spans="1:659" s="29" customFormat="1" ht="18.75">
      <c r="A268" s="939"/>
      <c r="B268" s="940" t="s">
        <v>277</v>
      </c>
      <c r="C268" s="233"/>
      <c r="D268" s="1011"/>
      <c r="E268" s="233"/>
      <c r="F268" s="233"/>
      <c r="G268" s="233"/>
      <c r="H268" s="233"/>
      <c r="I268" s="233"/>
      <c r="J268" s="233"/>
      <c r="K268" s="233"/>
      <c r="L268" s="233"/>
      <c r="M268" s="940"/>
      <c r="N268" s="940"/>
      <c r="O268" s="234"/>
      <c r="P268" s="233"/>
      <c r="Q268" s="233"/>
      <c r="R268" s="233"/>
      <c r="S268" s="233"/>
      <c r="T268" s="233"/>
      <c r="U268" s="233"/>
      <c r="V268" s="940"/>
      <c r="W268" s="940"/>
      <c r="X268" s="234"/>
      <c r="Y268" s="233"/>
      <c r="Z268" s="233"/>
      <c r="AA268" s="233"/>
      <c r="AB268" s="233"/>
      <c r="AC268" s="940"/>
    </row>
    <row r="269" spans="1:659" s="29" customFormat="1" ht="37.5">
      <c r="A269" s="939">
        <v>11.01</v>
      </c>
      <c r="B269" s="946" t="s">
        <v>65</v>
      </c>
      <c r="C269" s="267"/>
      <c r="D269" s="1012"/>
      <c r="E269" s="267"/>
      <c r="F269" s="267"/>
      <c r="G269" s="267"/>
      <c r="H269" s="267"/>
      <c r="I269" s="267"/>
      <c r="J269" s="267"/>
      <c r="K269" s="267"/>
      <c r="L269" s="267"/>
      <c r="M269" s="946"/>
      <c r="N269" s="946"/>
      <c r="O269" s="235"/>
      <c r="P269" s="267"/>
      <c r="Q269" s="267"/>
      <c r="R269" s="267"/>
      <c r="S269" s="267"/>
      <c r="T269" s="267"/>
      <c r="U269" s="267"/>
      <c r="V269" s="946"/>
      <c r="W269" s="946"/>
      <c r="X269" s="235"/>
      <c r="Y269" s="267"/>
      <c r="Z269" s="267"/>
      <c r="AA269" s="267"/>
      <c r="AB269" s="267"/>
      <c r="AC269" s="946"/>
    </row>
    <row r="270" spans="1:659" s="560" customFormat="1" ht="19.5">
      <c r="A270" s="1042"/>
      <c r="B270" s="1055" t="s">
        <v>41</v>
      </c>
      <c r="C270" s="1056">
        <v>317</v>
      </c>
      <c r="D270" s="1057">
        <v>1.585</v>
      </c>
      <c r="E270" s="1056">
        <v>273</v>
      </c>
      <c r="F270" s="1057">
        <v>0.79500000000000004</v>
      </c>
      <c r="G270" s="1046">
        <f t="shared" ref="G270:G272" si="70">E270/C270</f>
        <v>0.86119873817034698</v>
      </c>
      <c r="H270" s="1046">
        <f t="shared" ref="H270:H272" si="71">F270/D270</f>
        <v>0.50157728706624605</v>
      </c>
      <c r="I270" s="1058">
        <f t="shared" ref="I270:I272" si="72">C270-E270</f>
        <v>44</v>
      </c>
      <c r="J270" s="1059">
        <f t="shared" ref="J270:J272" si="73">D270-F270</f>
        <v>0.78999999999999992</v>
      </c>
      <c r="K270" s="1056"/>
      <c r="L270" s="1056"/>
      <c r="M270" s="1055"/>
      <c r="N270" s="1055"/>
      <c r="O270" s="565">
        <v>0.01</v>
      </c>
      <c r="P270" s="1056">
        <v>314</v>
      </c>
      <c r="Q270" s="1056">
        <f>P270*O270</f>
        <v>3.14</v>
      </c>
      <c r="R270" s="1060">
        <f t="shared" ref="R270:R272" si="74">+P270</f>
        <v>314</v>
      </c>
      <c r="S270" s="1060">
        <f t="shared" ref="S270:S272" si="75">+Q270</f>
        <v>3.14</v>
      </c>
      <c r="T270" s="1056"/>
      <c r="U270" s="1056"/>
      <c r="V270" s="1055"/>
      <c r="W270" s="1055"/>
      <c r="X270" s="565">
        <v>0.01</v>
      </c>
      <c r="Y270" s="1056">
        <v>314</v>
      </c>
      <c r="Z270" s="1056">
        <f>Y270*X270</f>
        <v>3.14</v>
      </c>
      <c r="AA270" s="1060">
        <f t="shared" ref="AA270:AA272" si="76">+Y270</f>
        <v>314</v>
      </c>
      <c r="AB270" s="1060">
        <f t="shared" ref="AB270:AB272" si="77">+Z270</f>
        <v>3.14</v>
      </c>
      <c r="AC270" s="1055"/>
    </row>
    <row r="271" spans="1:659" s="29" customFormat="1" ht="19.5">
      <c r="A271" s="939"/>
      <c r="B271" s="946" t="s">
        <v>42</v>
      </c>
      <c r="C271" s="267">
        <v>493</v>
      </c>
      <c r="D271" s="1012">
        <v>4.4400000000000004</v>
      </c>
      <c r="E271" s="267">
        <v>488</v>
      </c>
      <c r="F271" s="267">
        <v>2.2200000000000002</v>
      </c>
      <c r="G271" s="1014">
        <f t="shared" si="70"/>
        <v>0.98985801217038538</v>
      </c>
      <c r="H271" s="1014">
        <f t="shared" si="71"/>
        <v>0.5</v>
      </c>
      <c r="I271" s="1015">
        <f t="shared" si="72"/>
        <v>5</v>
      </c>
      <c r="J271" s="1016">
        <f t="shared" si="73"/>
        <v>2.2200000000000002</v>
      </c>
      <c r="K271" s="267"/>
      <c r="L271" s="267"/>
      <c r="M271" s="946"/>
      <c r="N271" s="946"/>
      <c r="O271" s="242">
        <v>0.01</v>
      </c>
      <c r="P271" s="267">
        <v>494</v>
      </c>
      <c r="Q271" s="267">
        <f t="shared" ref="Q271:Q272" si="78">P271*O271</f>
        <v>4.9400000000000004</v>
      </c>
      <c r="R271" s="1039">
        <f t="shared" si="74"/>
        <v>494</v>
      </c>
      <c r="S271" s="1039">
        <f t="shared" si="75"/>
        <v>4.9400000000000004</v>
      </c>
      <c r="T271" s="267"/>
      <c r="U271" s="267"/>
      <c r="V271" s="946"/>
      <c r="W271" s="946"/>
      <c r="X271" s="242">
        <v>0.01</v>
      </c>
      <c r="Y271" s="267">
        <v>494</v>
      </c>
      <c r="Z271" s="267">
        <f t="shared" ref="Z271:Z272" si="79">Y271*X271</f>
        <v>4.9400000000000004</v>
      </c>
      <c r="AA271" s="1039">
        <f t="shared" si="76"/>
        <v>494</v>
      </c>
      <c r="AB271" s="1039">
        <f t="shared" si="77"/>
        <v>4.9400000000000004</v>
      </c>
      <c r="AC271" s="946"/>
    </row>
    <row r="272" spans="1:659" s="29" customFormat="1" ht="19.5">
      <c r="A272" s="939"/>
      <c r="B272" s="946" t="s">
        <v>66</v>
      </c>
      <c r="C272" s="267">
        <v>296</v>
      </c>
      <c r="D272" s="1012">
        <v>1.48</v>
      </c>
      <c r="E272" s="267">
        <v>61</v>
      </c>
      <c r="F272" s="267">
        <v>0.74</v>
      </c>
      <c r="G272" s="1014">
        <f t="shared" si="70"/>
        <v>0.20608108108108109</v>
      </c>
      <c r="H272" s="1014">
        <f t="shared" si="71"/>
        <v>0.5</v>
      </c>
      <c r="I272" s="1015">
        <f t="shared" si="72"/>
        <v>235</v>
      </c>
      <c r="J272" s="1016">
        <f t="shared" si="73"/>
        <v>0.74</v>
      </c>
      <c r="K272" s="267"/>
      <c r="L272" s="267"/>
      <c r="M272" s="946"/>
      <c r="N272" s="946"/>
      <c r="O272" s="242">
        <v>0.01</v>
      </c>
      <c r="P272" s="267">
        <v>180</v>
      </c>
      <c r="Q272" s="1012">
        <f t="shared" si="78"/>
        <v>1.8</v>
      </c>
      <c r="R272" s="1039">
        <f t="shared" si="74"/>
        <v>180</v>
      </c>
      <c r="S272" s="1040">
        <f t="shared" si="75"/>
        <v>1.8</v>
      </c>
      <c r="T272" s="267"/>
      <c r="U272" s="267"/>
      <c r="V272" s="946"/>
      <c r="W272" s="946"/>
      <c r="X272" s="242">
        <v>0.01</v>
      </c>
      <c r="Y272" s="267">
        <v>180</v>
      </c>
      <c r="Z272" s="1012">
        <f t="shared" si="79"/>
        <v>1.8</v>
      </c>
      <c r="AA272" s="1039">
        <f t="shared" si="76"/>
        <v>180</v>
      </c>
      <c r="AB272" s="1040">
        <f t="shared" si="77"/>
        <v>1.8</v>
      </c>
      <c r="AC272" s="946"/>
    </row>
    <row r="273" spans="1:29" s="29" customFormat="1" ht="18.75">
      <c r="A273" s="939">
        <v>11.02</v>
      </c>
      <c r="B273" s="946" t="s">
        <v>67</v>
      </c>
      <c r="C273" s="267"/>
      <c r="D273" s="1012"/>
      <c r="E273" s="267"/>
      <c r="F273" s="267"/>
      <c r="G273" s="267"/>
      <c r="H273" s="267"/>
      <c r="I273" s="267"/>
      <c r="J273" s="267"/>
      <c r="K273" s="267"/>
      <c r="L273" s="267"/>
      <c r="M273" s="946"/>
      <c r="N273" s="946"/>
      <c r="O273" s="235"/>
      <c r="P273" s="267"/>
      <c r="Q273" s="267"/>
      <c r="R273" s="267"/>
      <c r="S273" s="267"/>
      <c r="T273" s="267"/>
      <c r="U273" s="267"/>
      <c r="V273" s="946"/>
      <c r="W273" s="946"/>
      <c r="X273" s="235"/>
      <c r="Y273" s="267"/>
      <c r="Z273" s="267"/>
      <c r="AA273" s="267"/>
      <c r="AB273" s="267"/>
      <c r="AC273" s="946"/>
    </row>
    <row r="274" spans="1:29" s="560" customFormat="1" ht="19.5">
      <c r="A274" s="1042"/>
      <c r="B274" s="1055" t="s">
        <v>41</v>
      </c>
      <c r="C274" s="1056">
        <v>317</v>
      </c>
      <c r="D274" s="1057">
        <v>1.585</v>
      </c>
      <c r="E274" s="1056">
        <v>227</v>
      </c>
      <c r="F274" s="1057">
        <v>0.79500000000000004</v>
      </c>
      <c r="G274" s="1046">
        <f t="shared" ref="G274:G276" si="80">E274/C274</f>
        <v>0.71608832807570977</v>
      </c>
      <c r="H274" s="1046">
        <f t="shared" ref="H274:H276" si="81">F274/D274</f>
        <v>0.50157728706624605</v>
      </c>
      <c r="I274" s="1058">
        <f t="shared" ref="I274:I276" si="82">C274-E274</f>
        <v>90</v>
      </c>
      <c r="J274" s="1059">
        <f t="shared" ref="J274:J276" si="83">D274-F274</f>
        <v>0.78999999999999992</v>
      </c>
      <c r="K274" s="1056"/>
      <c r="L274" s="1056"/>
      <c r="M274" s="1055"/>
      <c r="N274" s="1055"/>
      <c r="O274" s="565">
        <v>0.01</v>
      </c>
      <c r="P274" s="1056">
        <v>314</v>
      </c>
      <c r="Q274" s="1056">
        <f>P274*O274</f>
        <v>3.14</v>
      </c>
      <c r="R274" s="1060">
        <f t="shared" ref="R274:R276" si="84">+P274</f>
        <v>314</v>
      </c>
      <c r="S274" s="1060">
        <f t="shared" ref="S274:S276" si="85">+Q274</f>
        <v>3.14</v>
      </c>
      <c r="T274" s="1056"/>
      <c r="U274" s="1056"/>
      <c r="V274" s="1055"/>
      <c r="W274" s="1055"/>
      <c r="X274" s="565">
        <v>0.01</v>
      </c>
      <c r="Y274" s="1056">
        <v>314</v>
      </c>
      <c r="Z274" s="1056">
        <f>Y274*X274</f>
        <v>3.14</v>
      </c>
      <c r="AA274" s="1060">
        <f t="shared" ref="AA274:AA276" si="86">+Y274</f>
        <v>314</v>
      </c>
      <c r="AB274" s="1060">
        <f t="shared" ref="AB274:AB276" si="87">+Z274</f>
        <v>3.14</v>
      </c>
      <c r="AC274" s="1055"/>
    </row>
    <row r="275" spans="1:29" s="29" customFormat="1" ht="19.5">
      <c r="A275" s="939"/>
      <c r="B275" s="946" t="s">
        <v>42</v>
      </c>
      <c r="C275" s="267">
        <v>493</v>
      </c>
      <c r="D275" s="1012">
        <v>4.4400000000000004</v>
      </c>
      <c r="E275" s="267">
        <v>391</v>
      </c>
      <c r="F275" s="267">
        <v>2.2200000000000002</v>
      </c>
      <c r="G275" s="1014">
        <f t="shared" si="80"/>
        <v>0.7931034482758621</v>
      </c>
      <c r="H275" s="1014">
        <f t="shared" si="81"/>
        <v>0.5</v>
      </c>
      <c r="I275" s="1015">
        <f t="shared" si="82"/>
        <v>102</v>
      </c>
      <c r="J275" s="1016">
        <f t="shared" si="83"/>
        <v>2.2200000000000002</v>
      </c>
      <c r="K275" s="267"/>
      <c r="L275" s="267"/>
      <c r="M275" s="946"/>
      <c r="N275" s="946"/>
      <c r="O275" s="242">
        <v>0.01</v>
      </c>
      <c r="P275" s="267">
        <v>494</v>
      </c>
      <c r="Q275" s="267">
        <f t="shared" ref="Q275:Q276" si="88">P275*O275</f>
        <v>4.9400000000000004</v>
      </c>
      <c r="R275" s="1039">
        <f t="shared" si="84"/>
        <v>494</v>
      </c>
      <c r="S275" s="1039">
        <f t="shared" si="85"/>
        <v>4.9400000000000004</v>
      </c>
      <c r="T275" s="267"/>
      <c r="U275" s="267"/>
      <c r="V275" s="946"/>
      <c r="W275" s="946"/>
      <c r="X275" s="242">
        <v>0.01</v>
      </c>
      <c r="Y275" s="267">
        <v>494</v>
      </c>
      <c r="Z275" s="267">
        <f t="shared" ref="Z275:Z276" si="89">Y275*X275</f>
        <v>4.9400000000000004</v>
      </c>
      <c r="AA275" s="1039">
        <f t="shared" si="86"/>
        <v>494</v>
      </c>
      <c r="AB275" s="1039">
        <f t="shared" si="87"/>
        <v>4.9400000000000004</v>
      </c>
      <c r="AC275" s="946"/>
    </row>
    <row r="276" spans="1:29" s="29" customFormat="1" ht="19.5">
      <c r="A276" s="939"/>
      <c r="B276" s="946" t="s">
        <v>66</v>
      </c>
      <c r="C276" s="267">
        <v>296</v>
      </c>
      <c r="D276" s="1012">
        <v>1.48</v>
      </c>
      <c r="E276" s="267">
        <v>56</v>
      </c>
      <c r="F276" s="267">
        <v>0.74</v>
      </c>
      <c r="G276" s="1014">
        <f t="shared" si="80"/>
        <v>0.1891891891891892</v>
      </c>
      <c r="H276" s="1014">
        <f t="shared" si="81"/>
        <v>0.5</v>
      </c>
      <c r="I276" s="1015">
        <f t="shared" si="82"/>
        <v>240</v>
      </c>
      <c r="J276" s="1016">
        <f t="shared" si="83"/>
        <v>0.74</v>
      </c>
      <c r="K276" s="267"/>
      <c r="L276" s="267"/>
      <c r="M276" s="946"/>
      <c r="N276" s="946"/>
      <c r="O276" s="242">
        <v>0.01</v>
      </c>
      <c r="P276" s="267">
        <v>180</v>
      </c>
      <c r="Q276" s="1012">
        <f t="shared" si="88"/>
        <v>1.8</v>
      </c>
      <c r="R276" s="1039">
        <f t="shared" si="84"/>
        <v>180</v>
      </c>
      <c r="S276" s="1040">
        <f t="shared" si="85"/>
        <v>1.8</v>
      </c>
      <c r="T276" s="267"/>
      <c r="U276" s="267"/>
      <c r="V276" s="946"/>
      <c r="W276" s="946"/>
      <c r="X276" s="242">
        <v>0.01</v>
      </c>
      <c r="Y276" s="267">
        <v>180</v>
      </c>
      <c r="Z276" s="1012">
        <f t="shared" si="89"/>
        <v>1.8</v>
      </c>
      <c r="AA276" s="1039">
        <f t="shared" si="86"/>
        <v>180</v>
      </c>
      <c r="AB276" s="1040">
        <f t="shared" si="87"/>
        <v>1.8</v>
      </c>
      <c r="AC276" s="946"/>
    </row>
    <row r="277" spans="1:29" s="29" customFormat="1" ht="37.5">
      <c r="A277" s="939">
        <v>11.03</v>
      </c>
      <c r="B277" s="951" t="s">
        <v>68</v>
      </c>
      <c r="C277" s="1061"/>
      <c r="D277" s="1062"/>
      <c r="E277" s="1061"/>
      <c r="F277" s="1061"/>
      <c r="G277" s="1061"/>
      <c r="H277" s="1061"/>
      <c r="I277" s="1061"/>
      <c r="J277" s="1061"/>
      <c r="K277" s="1061"/>
      <c r="L277" s="1061"/>
      <c r="M277" s="951"/>
      <c r="N277" s="951"/>
      <c r="O277" s="236"/>
      <c r="P277" s="1061"/>
      <c r="Q277" s="1061"/>
      <c r="R277" s="1061"/>
      <c r="S277" s="1061"/>
      <c r="T277" s="1061"/>
      <c r="U277" s="1061"/>
      <c r="V277" s="951"/>
      <c r="W277" s="951"/>
      <c r="X277" s="236"/>
      <c r="Y277" s="1061"/>
      <c r="Z277" s="1061"/>
      <c r="AA277" s="1061"/>
      <c r="AB277" s="1061"/>
      <c r="AC277" s="951"/>
    </row>
    <row r="278" spans="1:29" s="29" customFormat="1" ht="18.75">
      <c r="A278" s="939">
        <v>11.04</v>
      </c>
      <c r="B278" s="956" t="s">
        <v>274</v>
      </c>
      <c r="C278" s="1063"/>
      <c r="D278" s="1064"/>
      <c r="E278" s="1063"/>
      <c r="F278" s="1063"/>
      <c r="G278" s="1063"/>
      <c r="H278" s="1063"/>
      <c r="I278" s="1063"/>
      <c r="J278" s="1063"/>
      <c r="K278" s="1063"/>
      <c r="L278" s="1063"/>
      <c r="M278" s="956"/>
      <c r="N278" s="956"/>
      <c r="O278" s="237"/>
      <c r="P278" s="1063"/>
      <c r="Q278" s="1063"/>
      <c r="R278" s="1063"/>
      <c r="S278" s="1063"/>
      <c r="T278" s="1063"/>
      <c r="U278" s="1063"/>
      <c r="V278" s="956"/>
      <c r="W278" s="956"/>
      <c r="X278" s="237"/>
      <c r="Y278" s="1063"/>
      <c r="Z278" s="1063"/>
      <c r="AA278" s="1063"/>
      <c r="AB278" s="1063"/>
      <c r="AC278" s="956"/>
    </row>
    <row r="279" spans="1:29" s="29" customFormat="1" ht="75">
      <c r="A279" s="939"/>
      <c r="B279" s="951" t="s">
        <v>275</v>
      </c>
      <c r="C279" s="1061"/>
      <c r="D279" s="1062"/>
      <c r="E279" s="1061"/>
      <c r="F279" s="1061"/>
      <c r="G279" s="1061"/>
      <c r="H279" s="1061"/>
      <c r="I279" s="1061"/>
      <c r="J279" s="1061"/>
      <c r="K279" s="1061"/>
      <c r="L279" s="1061"/>
      <c r="M279" s="951"/>
      <c r="N279" s="951"/>
      <c r="O279" s="236">
        <v>0.06</v>
      </c>
      <c r="P279" s="1061"/>
      <c r="Q279" s="1061"/>
      <c r="R279" s="1061"/>
      <c r="S279" s="1061"/>
      <c r="T279" s="1061"/>
      <c r="U279" s="1061"/>
      <c r="V279" s="951"/>
      <c r="W279" s="951"/>
      <c r="X279" s="236">
        <v>0.06</v>
      </c>
      <c r="Y279" s="1061"/>
      <c r="Z279" s="1061"/>
      <c r="AA279" s="1061"/>
      <c r="AB279" s="1061"/>
      <c r="AC279" s="951"/>
    </row>
    <row r="280" spans="1:29" s="29" customFormat="1" ht="75">
      <c r="A280" s="939"/>
      <c r="B280" s="951" t="s">
        <v>276</v>
      </c>
      <c r="C280" s="1061"/>
      <c r="D280" s="1062"/>
      <c r="E280" s="1061"/>
      <c r="F280" s="1061"/>
      <c r="G280" s="1061"/>
      <c r="H280" s="1061"/>
      <c r="I280" s="1061"/>
      <c r="J280" s="1061"/>
      <c r="K280" s="1061"/>
      <c r="L280" s="1061"/>
      <c r="M280" s="951"/>
      <c r="N280" s="951"/>
      <c r="O280" s="236">
        <v>0.06</v>
      </c>
      <c r="P280" s="1061"/>
      <c r="Q280" s="1061"/>
      <c r="R280" s="1061"/>
      <c r="S280" s="1061"/>
      <c r="T280" s="1061"/>
      <c r="U280" s="1061"/>
      <c r="V280" s="951"/>
      <c r="W280" s="951"/>
      <c r="X280" s="236">
        <v>0.06</v>
      </c>
      <c r="Y280" s="1061"/>
      <c r="Z280" s="1061"/>
      <c r="AA280" s="1061"/>
      <c r="AB280" s="1061"/>
      <c r="AC280" s="951"/>
    </row>
    <row r="281" spans="1:29" s="29" customFormat="1" ht="18.75">
      <c r="A281" s="939"/>
      <c r="B281" s="956" t="s">
        <v>278</v>
      </c>
      <c r="C281" s="1063"/>
      <c r="D281" s="1064"/>
      <c r="E281" s="1063"/>
      <c r="F281" s="1063"/>
      <c r="G281" s="1063"/>
      <c r="H281" s="1063"/>
      <c r="I281" s="1063"/>
      <c r="J281" s="1063"/>
      <c r="K281" s="1063"/>
      <c r="L281" s="1063"/>
      <c r="M281" s="956"/>
      <c r="N281" s="956"/>
      <c r="O281" s="237"/>
      <c r="P281" s="1063"/>
      <c r="Q281" s="1063"/>
      <c r="R281" s="1063"/>
      <c r="S281" s="1063"/>
      <c r="T281" s="1063"/>
      <c r="U281" s="1063"/>
      <c r="V281" s="956"/>
      <c r="W281" s="956"/>
      <c r="X281" s="237"/>
      <c r="Y281" s="1063"/>
      <c r="Z281" s="1063"/>
      <c r="AA281" s="1063"/>
      <c r="AB281" s="1063"/>
      <c r="AC281" s="956"/>
    </row>
    <row r="282" spans="1:29" s="29" customFormat="1" ht="93.75">
      <c r="A282" s="939">
        <v>11.05</v>
      </c>
      <c r="B282" s="946" t="s">
        <v>69</v>
      </c>
      <c r="C282" s="267"/>
      <c r="D282" s="1012"/>
      <c r="E282" s="267"/>
      <c r="F282" s="267"/>
      <c r="G282" s="267"/>
      <c r="H282" s="267"/>
      <c r="I282" s="267"/>
      <c r="J282" s="267"/>
      <c r="K282" s="267"/>
      <c r="L282" s="267"/>
      <c r="M282" s="946"/>
      <c r="N282" s="946"/>
      <c r="O282" s="235"/>
      <c r="P282" s="267"/>
      <c r="Q282" s="267"/>
      <c r="R282" s="267"/>
      <c r="S282" s="267"/>
      <c r="T282" s="267"/>
      <c r="U282" s="267"/>
      <c r="V282" s="946"/>
      <c r="W282" s="946"/>
      <c r="X282" s="235"/>
      <c r="Y282" s="267"/>
      <c r="Z282" s="267"/>
      <c r="AA282" s="267"/>
      <c r="AB282" s="267"/>
      <c r="AC282" s="946"/>
    </row>
    <row r="283" spans="1:29" s="29" customFormat="1" ht="56.25">
      <c r="A283" s="939"/>
      <c r="B283" s="946" t="s">
        <v>41</v>
      </c>
      <c r="C283" s="267">
        <v>19</v>
      </c>
      <c r="D283" s="1012">
        <v>0.11</v>
      </c>
      <c r="E283" s="267">
        <v>19</v>
      </c>
      <c r="F283" s="267">
        <v>0.11</v>
      </c>
      <c r="G283" s="1014">
        <f t="shared" ref="G283:G285" si="90">E283/C283</f>
        <v>1</v>
      </c>
      <c r="H283" s="1014">
        <f t="shared" ref="H283:H285" si="91">F283/D283</f>
        <v>1</v>
      </c>
      <c r="I283" s="1015">
        <f t="shared" ref="I283:I285" si="92">C283-E283</f>
        <v>0</v>
      </c>
      <c r="J283" s="1065">
        <f t="shared" ref="J283:J285" si="93">D283-F283</f>
        <v>0</v>
      </c>
      <c r="K283" s="267"/>
      <c r="L283" s="267"/>
      <c r="M283" s="946"/>
      <c r="N283" s="946"/>
      <c r="O283" s="155">
        <v>0.02</v>
      </c>
      <c r="P283" s="267">
        <v>20</v>
      </c>
      <c r="Q283" s="267">
        <f>P283*O283</f>
        <v>0.4</v>
      </c>
      <c r="R283" s="1039">
        <f t="shared" ref="R283:R285" si="94">+P283</f>
        <v>20</v>
      </c>
      <c r="S283" s="1039">
        <f t="shared" ref="S283:S285" si="95">+Q283</f>
        <v>0.4</v>
      </c>
      <c r="T283" s="267"/>
      <c r="U283" s="267"/>
      <c r="V283" s="946"/>
      <c r="W283" s="946"/>
      <c r="X283" s="155">
        <v>0.02</v>
      </c>
      <c r="Y283" s="267">
        <v>20</v>
      </c>
      <c r="Z283" s="267">
        <f>Y283*X283</f>
        <v>0.4</v>
      </c>
      <c r="AA283" s="1039">
        <f t="shared" ref="AA283:AA285" si="96">+Y283</f>
        <v>20</v>
      </c>
      <c r="AB283" s="1039">
        <f t="shared" ref="AB283:AB285" si="97">+Z283</f>
        <v>0.4</v>
      </c>
      <c r="AC283" s="1066" t="s">
        <v>608</v>
      </c>
    </row>
    <row r="284" spans="1:29" s="29" customFormat="1" ht="19.5">
      <c r="A284" s="939"/>
      <c r="B284" s="946" t="s">
        <v>42</v>
      </c>
      <c r="C284" s="267">
        <v>27</v>
      </c>
      <c r="D284" s="1012">
        <v>0.16</v>
      </c>
      <c r="E284" s="267">
        <v>27</v>
      </c>
      <c r="F284" s="1012">
        <v>0.1</v>
      </c>
      <c r="G284" s="1014">
        <f t="shared" si="90"/>
        <v>1</v>
      </c>
      <c r="H284" s="1014">
        <f t="shared" si="91"/>
        <v>0.625</v>
      </c>
      <c r="I284" s="1015">
        <f t="shared" si="92"/>
        <v>0</v>
      </c>
      <c r="J284" s="1016">
        <f t="shared" si="93"/>
        <v>0.06</v>
      </c>
      <c r="K284" s="267"/>
      <c r="L284" s="267"/>
      <c r="M284" s="946"/>
      <c r="N284" s="946"/>
      <c r="O284" s="155">
        <v>0.02</v>
      </c>
      <c r="P284" s="267">
        <v>40</v>
      </c>
      <c r="Q284" s="267">
        <f t="shared" ref="Q284:Q285" si="98">P284*O284</f>
        <v>0.8</v>
      </c>
      <c r="R284" s="1039">
        <f t="shared" si="94"/>
        <v>40</v>
      </c>
      <c r="S284" s="1039">
        <f t="shared" si="95"/>
        <v>0.8</v>
      </c>
      <c r="T284" s="267"/>
      <c r="U284" s="267"/>
      <c r="V284" s="946"/>
      <c r="W284" s="946"/>
      <c r="X284" s="155">
        <v>0.02</v>
      </c>
      <c r="Y284" s="267">
        <v>40</v>
      </c>
      <c r="Z284" s="267">
        <f t="shared" ref="Z284:Z285" si="99">Y284*X284</f>
        <v>0.8</v>
      </c>
      <c r="AA284" s="1039">
        <f t="shared" si="96"/>
        <v>40</v>
      </c>
      <c r="AB284" s="1039">
        <f t="shared" si="97"/>
        <v>0.8</v>
      </c>
      <c r="AC284" s="946"/>
    </row>
    <row r="285" spans="1:29" s="29" customFormat="1" ht="19.5">
      <c r="A285" s="939"/>
      <c r="B285" s="946" t="s">
        <v>66</v>
      </c>
      <c r="C285" s="267">
        <v>28</v>
      </c>
      <c r="D285" s="1012">
        <v>0.16800000000000001</v>
      </c>
      <c r="E285" s="267">
        <v>28</v>
      </c>
      <c r="F285" s="267">
        <v>0.17</v>
      </c>
      <c r="G285" s="1014">
        <f t="shared" si="90"/>
        <v>1</v>
      </c>
      <c r="H285" s="1014">
        <f t="shared" si="91"/>
        <v>1.0119047619047619</v>
      </c>
      <c r="I285" s="1015">
        <f t="shared" si="92"/>
        <v>0</v>
      </c>
      <c r="J285" s="1016">
        <f t="shared" si="93"/>
        <v>-2.0000000000000018E-3</v>
      </c>
      <c r="K285" s="267"/>
      <c r="L285" s="267"/>
      <c r="M285" s="946"/>
      <c r="N285" s="946"/>
      <c r="O285" s="155">
        <v>0.02</v>
      </c>
      <c r="P285" s="267">
        <v>54</v>
      </c>
      <c r="Q285" s="267">
        <f t="shared" si="98"/>
        <v>1.08</v>
      </c>
      <c r="R285" s="1039">
        <f t="shared" si="94"/>
        <v>54</v>
      </c>
      <c r="S285" s="1039">
        <f t="shared" si="95"/>
        <v>1.08</v>
      </c>
      <c r="T285" s="267"/>
      <c r="U285" s="267"/>
      <c r="V285" s="946"/>
      <c r="W285" s="946"/>
      <c r="X285" s="155">
        <v>0.02</v>
      </c>
      <c r="Y285" s="267">
        <v>54</v>
      </c>
      <c r="Z285" s="267">
        <f t="shared" si="99"/>
        <v>1.08</v>
      </c>
      <c r="AA285" s="1039">
        <f t="shared" si="96"/>
        <v>54</v>
      </c>
      <c r="AB285" s="1039">
        <f t="shared" si="97"/>
        <v>1.08</v>
      </c>
      <c r="AC285" s="946"/>
    </row>
    <row r="286" spans="1:29" s="29" customFormat="1" ht="37.5">
      <c r="A286" s="939"/>
      <c r="B286" s="956" t="s">
        <v>279</v>
      </c>
      <c r="C286" s="1063"/>
      <c r="D286" s="1064"/>
      <c r="E286" s="1063"/>
      <c r="F286" s="1063"/>
      <c r="G286" s="1063"/>
      <c r="H286" s="1063"/>
      <c r="I286" s="1063"/>
      <c r="J286" s="1063"/>
      <c r="K286" s="1063"/>
      <c r="L286" s="1063"/>
      <c r="M286" s="956"/>
      <c r="N286" s="956"/>
      <c r="O286" s="237"/>
      <c r="P286" s="1063"/>
      <c r="Q286" s="1063"/>
      <c r="R286" s="1063"/>
      <c r="S286" s="1063"/>
      <c r="T286" s="1063"/>
      <c r="U286" s="1063"/>
      <c r="V286" s="956"/>
      <c r="W286" s="956"/>
      <c r="X286" s="237"/>
      <c r="Y286" s="1063"/>
      <c r="Z286" s="1063"/>
      <c r="AA286" s="1063"/>
      <c r="AB286" s="1063"/>
      <c r="AC286" s="956"/>
    </row>
    <row r="287" spans="1:29" s="29" customFormat="1" ht="19.5">
      <c r="A287" s="939">
        <v>11.06</v>
      </c>
      <c r="B287" s="946" t="s">
        <v>70</v>
      </c>
      <c r="C287" s="267">
        <v>2</v>
      </c>
      <c r="D287" s="1012">
        <v>0.04</v>
      </c>
      <c r="E287" s="267">
        <v>2</v>
      </c>
      <c r="F287" s="1012">
        <v>0.02</v>
      </c>
      <c r="G287" s="1014">
        <f t="shared" ref="G287:G288" si="100">E287/C287</f>
        <v>1</v>
      </c>
      <c r="H287" s="1014">
        <f t="shared" ref="H287:H288" si="101">F287/D287</f>
        <v>0.5</v>
      </c>
      <c r="I287" s="1015">
        <f t="shared" ref="I287:I288" si="102">C287-E287</f>
        <v>0</v>
      </c>
      <c r="J287" s="1016">
        <f t="shared" ref="J287:J288" si="103">D287-F287</f>
        <v>0.02</v>
      </c>
      <c r="K287" s="267"/>
      <c r="L287" s="267"/>
      <c r="M287" s="946"/>
      <c r="N287" s="946"/>
      <c r="O287" s="235">
        <v>0.02</v>
      </c>
      <c r="P287" s="267">
        <v>25</v>
      </c>
      <c r="Q287" s="267">
        <f>P287*O287</f>
        <v>0.5</v>
      </c>
      <c r="R287" s="1039">
        <f t="shared" ref="R287:R289" si="104">+P287</f>
        <v>25</v>
      </c>
      <c r="S287" s="1039">
        <f t="shared" ref="S287:S289" si="105">+Q287</f>
        <v>0.5</v>
      </c>
      <c r="T287" s="267"/>
      <c r="U287" s="267"/>
      <c r="V287" s="946"/>
      <c r="W287" s="946"/>
      <c r="X287" s="235">
        <v>0.02</v>
      </c>
      <c r="Y287" s="267">
        <v>25</v>
      </c>
      <c r="Z287" s="267">
        <f>Y287*X287</f>
        <v>0.5</v>
      </c>
      <c r="AA287" s="1039">
        <f t="shared" ref="AA287:AA289" si="106">+Y287</f>
        <v>25</v>
      </c>
      <c r="AB287" s="1039">
        <f t="shared" ref="AB287:AB289" si="107">+Z287</f>
        <v>0.5</v>
      </c>
      <c r="AC287" s="946"/>
    </row>
    <row r="288" spans="1:29" s="29" customFormat="1" ht="19.5">
      <c r="A288" s="939">
        <v>11.07</v>
      </c>
      <c r="B288" s="946" t="s">
        <v>71</v>
      </c>
      <c r="C288" s="267">
        <v>6</v>
      </c>
      <c r="D288" s="1012">
        <v>9.6000000000000002E-2</v>
      </c>
      <c r="E288" s="267">
        <v>6</v>
      </c>
      <c r="F288" s="1012">
        <v>0.06</v>
      </c>
      <c r="G288" s="1014">
        <f t="shared" si="100"/>
        <v>1</v>
      </c>
      <c r="H288" s="1014">
        <f t="shared" si="101"/>
        <v>0.625</v>
      </c>
      <c r="I288" s="1015">
        <f t="shared" si="102"/>
        <v>0</v>
      </c>
      <c r="J288" s="1016">
        <f t="shared" si="103"/>
        <v>3.6000000000000004E-2</v>
      </c>
      <c r="K288" s="267"/>
      <c r="L288" s="267"/>
      <c r="M288" s="946"/>
      <c r="N288" s="946"/>
      <c r="O288" s="235">
        <v>1.6E-2</v>
      </c>
      <c r="P288" s="267">
        <v>209</v>
      </c>
      <c r="Q288" s="1012">
        <f>P288*O288</f>
        <v>3.3439999999999999</v>
      </c>
      <c r="R288" s="1039">
        <f t="shared" si="104"/>
        <v>209</v>
      </c>
      <c r="S288" s="1040">
        <f t="shared" si="105"/>
        <v>3.3439999999999999</v>
      </c>
      <c r="T288" s="267"/>
      <c r="U288" s="267"/>
      <c r="V288" s="946"/>
      <c r="W288" s="946"/>
      <c r="X288" s="235">
        <v>1.6E-2</v>
      </c>
      <c r="Y288" s="267">
        <v>209</v>
      </c>
      <c r="Z288" s="1012">
        <f>Y288*X288</f>
        <v>3.3439999999999999</v>
      </c>
      <c r="AA288" s="1039">
        <f t="shared" si="106"/>
        <v>209</v>
      </c>
      <c r="AB288" s="1040">
        <f t="shared" si="107"/>
        <v>3.3439999999999999</v>
      </c>
      <c r="AC288" s="946"/>
    </row>
    <row r="289" spans="1:29" s="29" customFormat="1" ht="19.5">
      <c r="A289" s="939"/>
      <c r="B289" s="946" t="s">
        <v>345</v>
      </c>
      <c r="C289" s="267"/>
      <c r="D289" s="1012"/>
      <c r="E289" s="267"/>
      <c r="F289" s="1012"/>
      <c r="G289" s="1067"/>
      <c r="H289" s="1040"/>
      <c r="I289" s="267"/>
      <c r="J289" s="267"/>
      <c r="K289" s="267"/>
      <c r="L289" s="267"/>
      <c r="M289" s="946"/>
      <c r="N289" s="946"/>
      <c r="O289" s="235"/>
      <c r="P289" s="267"/>
      <c r="Q289" s="1012">
        <f>P289*O289</f>
        <v>0</v>
      </c>
      <c r="R289" s="1039">
        <f t="shared" si="104"/>
        <v>0</v>
      </c>
      <c r="S289" s="1040">
        <f t="shared" si="105"/>
        <v>0</v>
      </c>
      <c r="T289" s="267"/>
      <c r="U289" s="267"/>
      <c r="V289" s="946"/>
      <c r="W289" s="946"/>
      <c r="X289" s="235"/>
      <c r="Y289" s="267"/>
      <c r="Z289" s="1012">
        <f>Y289*X289</f>
        <v>0</v>
      </c>
      <c r="AA289" s="1039">
        <f t="shared" si="106"/>
        <v>0</v>
      </c>
      <c r="AB289" s="1040">
        <f t="shared" si="107"/>
        <v>0</v>
      </c>
      <c r="AC289" s="946"/>
    </row>
    <row r="290" spans="1:29" s="29" customFormat="1" ht="18.75">
      <c r="A290" s="939"/>
      <c r="B290" s="233" t="s">
        <v>36</v>
      </c>
      <c r="C290" s="233">
        <f>SUM(C274:C289)</f>
        <v>1188</v>
      </c>
      <c r="D290" s="1011">
        <f>SUM(D270:D288)</f>
        <v>15.584</v>
      </c>
      <c r="E290" s="233">
        <f>SUM(E274:E289)</f>
        <v>756</v>
      </c>
      <c r="F290" s="1011">
        <f>SUM(F270:F288)</f>
        <v>7.9699999999999989</v>
      </c>
      <c r="G290" s="1017">
        <f t="shared" ref="G290" si="108">E290/C290</f>
        <v>0.63636363636363635</v>
      </c>
      <c r="H290" s="1017">
        <f t="shared" ref="H290" si="109">F290/D290</f>
        <v>0.51142197125256672</v>
      </c>
      <c r="I290" s="233">
        <f>SUM(I274:I289)</f>
        <v>432</v>
      </c>
      <c r="J290" s="1018">
        <f t="shared" ref="J290" si="110">D290-F290</f>
        <v>7.6140000000000008</v>
      </c>
      <c r="K290" s="233"/>
      <c r="L290" s="233"/>
      <c r="M290" s="233"/>
      <c r="N290" s="233"/>
      <c r="O290" s="234"/>
      <c r="P290" s="233">
        <f>SUM(P274:P289)</f>
        <v>1336</v>
      </c>
      <c r="Q290" s="1011">
        <f>SUM(Q270:Q288)</f>
        <v>25.884</v>
      </c>
      <c r="R290" s="233">
        <f>SUM(R274:R289)</f>
        <v>1336</v>
      </c>
      <c r="S290" s="1011">
        <f>SUM(S270:S288)</f>
        <v>25.884</v>
      </c>
      <c r="T290" s="233">
        <f>SUM(T274:T289)</f>
        <v>0</v>
      </c>
      <c r="U290" s="1011">
        <f>SUM(U270:U288)</f>
        <v>0</v>
      </c>
      <c r="V290" s="233"/>
      <c r="W290" s="233"/>
      <c r="X290" s="234"/>
      <c r="Y290" s="233">
        <f>SUM(Y274:Y289)</f>
        <v>1336</v>
      </c>
      <c r="Z290" s="1011">
        <f>SUM(Z270:Z288)</f>
        <v>25.884</v>
      </c>
      <c r="AA290" s="233">
        <f>SUM(AA274:AA289)</f>
        <v>1336</v>
      </c>
      <c r="AB290" s="1011">
        <f>SUM(AB270:AB288)</f>
        <v>25.884</v>
      </c>
      <c r="AC290" s="233"/>
    </row>
    <row r="291" spans="1:29" s="29" customFormat="1" ht="37.5">
      <c r="A291" s="944">
        <v>12</v>
      </c>
      <c r="B291" s="940" t="s">
        <v>72</v>
      </c>
      <c r="C291" s="233"/>
      <c r="D291" s="1011"/>
      <c r="E291" s="233"/>
      <c r="F291" s="233"/>
      <c r="G291" s="233"/>
      <c r="H291" s="233"/>
      <c r="I291" s="233"/>
      <c r="J291" s="233"/>
      <c r="K291" s="233"/>
      <c r="L291" s="233"/>
      <c r="M291" s="940"/>
      <c r="N291" s="940"/>
      <c r="O291" s="234"/>
      <c r="P291" s="233"/>
      <c r="Q291" s="233"/>
      <c r="R291" s="233"/>
      <c r="S291" s="233"/>
      <c r="T291" s="233"/>
      <c r="U291" s="233"/>
      <c r="V291" s="940"/>
      <c r="W291" s="940"/>
      <c r="X291" s="234"/>
      <c r="Y291" s="233"/>
      <c r="Z291" s="233"/>
      <c r="AA291" s="233"/>
      <c r="AB291" s="233"/>
      <c r="AC291" s="940"/>
    </row>
    <row r="292" spans="1:29" s="29" customFormat="1" ht="18.75">
      <c r="A292" s="939">
        <v>12.01</v>
      </c>
      <c r="B292" s="940" t="s">
        <v>73</v>
      </c>
      <c r="C292" s="233"/>
      <c r="D292" s="1011"/>
      <c r="E292" s="233"/>
      <c r="F292" s="233"/>
      <c r="G292" s="233"/>
      <c r="H292" s="233"/>
      <c r="I292" s="233"/>
      <c r="J292" s="233"/>
      <c r="K292" s="233"/>
      <c r="L292" s="233"/>
      <c r="M292" s="940"/>
      <c r="N292" s="940"/>
      <c r="O292" s="234"/>
      <c r="P292" s="233"/>
      <c r="Q292" s="233"/>
      <c r="R292" s="233"/>
      <c r="S292" s="233"/>
      <c r="T292" s="233"/>
      <c r="U292" s="233"/>
      <c r="V292" s="940"/>
      <c r="W292" s="940"/>
      <c r="X292" s="234"/>
      <c r="Y292" s="233"/>
      <c r="Z292" s="233"/>
      <c r="AA292" s="233"/>
      <c r="AB292" s="233"/>
      <c r="AC292" s="940"/>
    </row>
    <row r="293" spans="1:29" s="29" customFormat="1" ht="38.25">
      <c r="A293" s="939"/>
      <c r="B293" s="1068" t="s">
        <v>74</v>
      </c>
      <c r="C293" s="1015">
        <v>27</v>
      </c>
      <c r="D293" s="1016">
        <v>87.075000000000003</v>
      </c>
      <c r="E293" s="1015">
        <v>27</v>
      </c>
      <c r="F293" s="1016">
        <v>77.25</v>
      </c>
      <c r="G293" s="1014">
        <f t="shared" ref="G293:G297" si="111">E293/C293</f>
        <v>1</v>
      </c>
      <c r="H293" s="1014">
        <f t="shared" ref="H293:H297" si="112">F293/D293</f>
        <v>0.88716623600344524</v>
      </c>
      <c r="I293" s="1015">
        <f>C293-E293</f>
        <v>0</v>
      </c>
      <c r="J293" s="1016">
        <f>D293-F293</f>
        <v>9.8250000000000028</v>
      </c>
      <c r="K293" s="1015"/>
      <c r="L293" s="1015"/>
      <c r="M293" s="1068"/>
      <c r="N293" s="1068"/>
      <c r="O293" s="240">
        <v>3.4521600000000001</v>
      </c>
      <c r="P293" s="1015">
        <v>27</v>
      </c>
      <c r="Q293" s="1015">
        <f>P293*O293</f>
        <v>93.208320000000001</v>
      </c>
      <c r="R293" s="1039">
        <f t="shared" ref="R293:R296" si="113">+P293</f>
        <v>27</v>
      </c>
      <c r="S293" s="1039">
        <f t="shared" ref="S293:S296" si="114">+Q293</f>
        <v>93.208320000000001</v>
      </c>
      <c r="T293" s="1015"/>
      <c r="U293" s="1015"/>
      <c r="V293" s="1068"/>
      <c r="W293" s="1068"/>
      <c r="X293" s="240">
        <v>3.4521600000000001</v>
      </c>
      <c r="Y293" s="1015">
        <v>27</v>
      </c>
      <c r="Z293" s="1015">
        <f>Y293*X293</f>
        <v>93.208320000000001</v>
      </c>
      <c r="AA293" s="1039">
        <f t="shared" ref="AA293:AA297" si="115">+Y293</f>
        <v>27</v>
      </c>
      <c r="AB293" s="1039">
        <f t="shared" ref="AB293:AB297" si="116">+Z293</f>
        <v>93.208320000000001</v>
      </c>
      <c r="AC293" s="1068"/>
    </row>
    <row r="294" spans="1:29" s="29" customFormat="1" ht="19.5">
      <c r="A294" s="939"/>
      <c r="B294" s="1068" t="s">
        <v>75</v>
      </c>
      <c r="C294" s="1015">
        <v>4</v>
      </c>
      <c r="D294" s="1016">
        <v>12</v>
      </c>
      <c r="E294" s="1015">
        <v>4</v>
      </c>
      <c r="F294" s="1015">
        <v>10.14</v>
      </c>
      <c r="G294" s="1014">
        <f t="shared" si="111"/>
        <v>1</v>
      </c>
      <c r="H294" s="1014">
        <f t="shared" si="112"/>
        <v>0.84500000000000008</v>
      </c>
      <c r="I294" s="1015">
        <f t="shared" ref="I294:I297" si="117">C294-E294</f>
        <v>0</v>
      </c>
      <c r="J294" s="1016">
        <f t="shared" ref="J294:J296" si="118">D294-F294</f>
        <v>1.8599999999999994</v>
      </c>
      <c r="K294" s="1015"/>
      <c r="L294" s="1015"/>
      <c r="M294" s="1068"/>
      <c r="N294" s="1068"/>
      <c r="O294" s="240">
        <v>3.4521600000000001</v>
      </c>
      <c r="P294" s="1015">
        <v>4</v>
      </c>
      <c r="Q294" s="1016">
        <f>P294*O294</f>
        <v>13.80864</v>
      </c>
      <c r="R294" s="1039">
        <f t="shared" si="113"/>
        <v>4</v>
      </c>
      <c r="S294" s="1040">
        <f t="shared" si="114"/>
        <v>13.80864</v>
      </c>
      <c r="T294" s="1015"/>
      <c r="U294" s="1015"/>
      <c r="V294" s="1068"/>
      <c r="W294" s="1068"/>
      <c r="X294" s="240">
        <v>3.4521600000000001</v>
      </c>
      <c r="Y294" s="1015">
        <v>4</v>
      </c>
      <c r="Z294" s="1016">
        <f>Y294*X294</f>
        <v>13.80864</v>
      </c>
      <c r="AA294" s="1039">
        <f t="shared" si="115"/>
        <v>4</v>
      </c>
      <c r="AB294" s="1040">
        <f t="shared" si="116"/>
        <v>13.80864</v>
      </c>
      <c r="AC294" s="1068"/>
    </row>
    <row r="295" spans="1:29" s="29" customFormat="1" ht="19.5">
      <c r="A295" s="939"/>
      <c r="B295" s="1068" t="s">
        <v>76</v>
      </c>
      <c r="C295" s="1015">
        <v>6</v>
      </c>
      <c r="D295" s="1016">
        <v>15.48</v>
      </c>
      <c r="E295" s="1015">
        <v>6</v>
      </c>
      <c r="F295" s="1015">
        <v>13.55</v>
      </c>
      <c r="G295" s="1014">
        <f t="shared" si="111"/>
        <v>1</v>
      </c>
      <c r="H295" s="1014">
        <f t="shared" si="112"/>
        <v>0.87532299741602071</v>
      </c>
      <c r="I295" s="1015">
        <f t="shared" si="117"/>
        <v>0</v>
      </c>
      <c r="J295" s="1016">
        <f t="shared" si="118"/>
        <v>1.9299999999999997</v>
      </c>
      <c r="K295" s="1015"/>
      <c r="L295" s="1015"/>
      <c r="M295" s="1068"/>
      <c r="N295" s="1068"/>
      <c r="O295" s="240">
        <v>3.4521600000000001</v>
      </c>
      <c r="P295" s="1015">
        <v>6</v>
      </c>
      <c r="Q295" s="1016">
        <f>P295*O295</f>
        <v>20.712960000000002</v>
      </c>
      <c r="R295" s="1039">
        <f t="shared" si="113"/>
        <v>6</v>
      </c>
      <c r="S295" s="1040">
        <f t="shared" si="114"/>
        <v>20.712960000000002</v>
      </c>
      <c r="T295" s="1015"/>
      <c r="U295" s="1015"/>
      <c r="V295" s="1068"/>
      <c r="W295" s="1068"/>
      <c r="X295" s="240">
        <v>3.4521600000000001</v>
      </c>
      <c r="Y295" s="1015">
        <v>6</v>
      </c>
      <c r="Z295" s="1016">
        <f>Y295*X295</f>
        <v>20.712960000000002</v>
      </c>
      <c r="AA295" s="1039">
        <f t="shared" si="115"/>
        <v>6</v>
      </c>
      <c r="AB295" s="1040">
        <f t="shared" si="116"/>
        <v>20.712960000000002</v>
      </c>
      <c r="AC295" s="1068"/>
    </row>
    <row r="296" spans="1:29" s="29" customFormat="1" ht="38.25">
      <c r="A296" s="939"/>
      <c r="B296" s="1068" t="s">
        <v>77</v>
      </c>
      <c r="C296" s="1015">
        <v>6</v>
      </c>
      <c r="D296" s="1016">
        <v>11.61</v>
      </c>
      <c r="E296" s="1015">
        <v>6</v>
      </c>
      <c r="F296" s="1015">
        <v>10.85</v>
      </c>
      <c r="G296" s="1014">
        <f t="shared" si="111"/>
        <v>1</v>
      </c>
      <c r="H296" s="1014">
        <f t="shared" si="112"/>
        <v>0.93453919035314381</v>
      </c>
      <c r="I296" s="1015">
        <f t="shared" si="117"/>
        <v>0</v>
      </c>
      <c r="J296" s="1016">
        <f t="shared" si="118"/>
        <v>0.75999999999999979</v>
      </c>
      <c r="K296" s="1015"/>
      <c r="L296" s="1015"/>
      <c r="M296" s="1068"/>
      <c r="N296" s="1068"/>
      <c r="O296" s="240">
        <v>2.3490000000000002</v>
      </c>
      <c r="P296" s="1015">
        <v>6</v>
      </c>
      <c r="Q296" s="1015">
        <f>P296*O296</f>
        <v>14.094000000000001</v>
      </c>
      <c r="R296" s="1039">
        <f t="shared" si="113"/>
        <v>6</v>
      </c>
      <c r="S296" s="1039">
        <f t="shared" si="114"/>
        <v>14.094000000000001</v>
      </c>
      <c r="T296" s="1015"/>
      <c r="U296" s="1015"/>
      <c r="V296" s="1068"/>
      <c r="W296" s="1068"/>
      <c r="X296" s="240">
        <v>2.3490000000000002</v>
      </c>
      <c r="Y296" s="1015">
        <v>6</v>
      </c>
      <c r="Z296" s="1015">
        <f>Y296*X296</f>
        <v>14.094000000000001</v>
      </c>
      <c r="AA296" s="1039">
        <f t="shared" si="115"/>
        <v>6</v>
      </c>
      <c r="AB296" s="1039">
        <f t="shared" si="116"/>
        <v>14.094000000000001</v>
      </c>
      <c r="AC296" s="1068"/>
    </row>
    <row r="297" spans="1:29" s="29" customFormat="1" ht="37.5">
      <c r="A297" s="939"/>
      <c r="B297" s="1068" t="s">
        <v>78</v>
      </c>
      <c r="C297" s="1015">
        <v>12</v>
      </c>
      <c r="D297" s="1016">
        <v>30.96</v>
      </c>
      <c r="E297" s="1015">
        <v>12</v>
      </c>
      <c r="F297" s="1016">
        <v>27.13</v>
      </c>
      <c r="G297" s="1014">
        <f t="shared" si="111"/>
        <v>1</v>
      </c>
      <c r="H297" s="1014">
        <f t="shared" si="112"/>
        <v>0.87629198966408262</v>
      </c>
      <c r="I297" s="1015">
        <f t="shared" si="117"/>
        <v>0</v>
      </c>
      <c r="J297" s="1016">
        <f>D297-F297</f>
        <v>3.8300000000000018</v>
      </c>
      <c r="K297" s="1015"/>
      <c r="L297" s="1015"/>
      <c r="M297" s="1068"/>
      <c r="N297" s="1068"/>
      <c r="O297" s="261">
        <v>3.4521600000000001</v>
      </c>
      <c r="P297" s="1015">
        <v>12</v>
      </c>
      <c r="Q297" s="1015">
        <f>P297*O297</f>
        <v>41.425920000000005</v>
      </c>
      <c r="R297" s="1039">
        <f t="shared" ref="R297" si="119">+P297</f>
        <v>12</v>
      </c>
      <c r="S297" s="1039">
        <f t="shared" ref="S297" si="120">+Q297</f>
        <v>41.425920000000005</v>
      </c>
      <c r="T297" s="1015"/>
      <c r="U297" s="1015"/>
      <c r="V297" s="1068"/>
      <c r="W297" s="1068"/>
      <c r="X297" s="261">
        <v>3.4521600000000001</v>
      </c>
      <c r="Y297" s="1015">
        <v>12</v>
      </c>
      <c r="Z297" s="1015">
        <f>Y297*X297</f>
        <v>41.425920000000005</v>
      </c>
      <c r="AA297" s="1039">
        <f t="shared" si="115"/>
        <v>12</v>
      </c>
      <c r="AB297" s="1039">
        <f t="shared" si="116"/>
        <v>41.425920000000005</v>
      </c>
      <c r="AC297" s="1068"/>
    </row>
    <row r="298" spans="1:29" s="29" customFormat="1" ht="19.5">
      <c r="A298" s="939">
        <v>12.02</v>
      </c>
      <c r="B298" s="1068" t="s">
        <v>79</v>
      </c>
      <c r="C298" s="1015"/>
      <c r="D298" s="1016"/>
      <c r="E298" s="1015"/>
      <c r="F298" s="1015"/>
      <c r="G298" s="1015"/>
      <c r="H298" s="1015"/>
      <c r="I298" s="1015"/>
      <c r="J298" s="1015"/>
      <c r="K298" s="1015"/>
      <c r="L298" s="1015"/>
      <c r="M298" s="1068"/>
      <c r="N298" s="1068"/>
      <c r="O298" s="240">
        <v>1</v>
      </c>
      <c r="P298" s="1015">
        <v>0</v>
      </c>
      <c r="Q298" s="1015">
        <v>0</v>
      </c>
      <c r="R298" s="1015"/>
      <c r="S298" s="1015"/>
      <c r="T298" s="1015"/>
      <c r="U298" s="1015"/>
      <c r="V298" s="1068"/>
      <c r="W298" s="1068"/>
      <c r="X298" s="240">
        <v>1</v>
      </c>
      <c r="Y298" s="1015">
        <v>0</v>
      </c>
      <c r="Z298" s="1015">
        <v>0</v>
      </c>
      <c r="AA298" s="1015"/>
      <c r="AB298" s="1015"/>
      <c r="AC298" s="1068"/>
    </row>
    <row r="299" spans="1:29" s="29" customFormat="1" ht="38.25">
      <c r="A299" s="939">
        <f>+A298+0.01</f>
        <v>12.03</v>
      </c>
      <c r="B299" s="1068" t="s">
        <v>625</v>
      </c>
      <c r="C299" s="1015"/>
      <c r="D299" s="1016"/>
      <c r="E299" s="1015"/>
      <c r="F299" s="1015"/>
      <c r="G299" s="1015"/>
      <c r="H299" s="1015"/>
      <c r="I299" s="1015"/>
      <c r="J299" s="1015"/>
      <c r="K299" s="1015"/>
      <c r="L299" s="1015"/>
      <c r="M299" s="1068"/>
      <c r="N299" s="1068"/>
      <c r="O299" s="240">
        <v>1</v>
      </c>
      <c r="P299" s="1015">
        <v>5</v>
      </c>
      <c r="Q299" s="1016">
        <f>P299*O299</f>
        <v>5</v>
      </c>
      <c r="R299" s="1039">
        <f t="shared" ref="R299:R303" si="121">+P299</f>
        <v>5</v>
      </c>
      <c r="S299" s="1040">
        <f t="shared" ref="S299:S303" si="122">+Q299</f>
        <v>5</v>
      </c>
      <c r="T299" s="1015"/>
      <c r="U299" s="1015"/>
      <c r="V299" s="1068"/>
      <c r="W299" s="1068"/>
      <c r="X299" s="240">
        <v>1</v>
      </c>
      <c r="Y299" s="1015"/>
      <c r="Z299" s="1016">
        <f>Y299*X299</f>
        <v>0</v>
      </c>
      <c r="AA299" s="1039">
        <f t="shared" ref="AA299:AA303" si="123">+Y299</f>
        <v>0</v>
      </c>
      <c r="AB299" s="1040">
        <f t="shared" ref="AB299:AB303" si="124">+Z299</f>
        <v>0</v>
      </c>
      <c r="AC299" s="1068"/>
    </row>
    <row r="300" spans="1:29" s="29" customFormat="1" ht="19.5">
      <c r="A300" s="939">
        <f t="shared" ref="A300:A303" si="125">+A299+0.01</f>
        <v>12.04</v>
      </c>
      <c r="B300" s="946" t="s">
        <v>80</v>
      </c>
      <c r="C300" s="267">
        <v>6</v>
      </c>
      <c r="D300" s="1012">
        <v>3</v>
      </c>
      <c r="E300" s="267">
        <v>6</v>
      </c>
      <c r="F300" s="1012">
        <v>3</v>
      </c>
      <c r="G300" s="1014">
        <f t="shared" ref="G300:G301" si="126">E300/C300</f>
        <v>1</v>
      </c>
      <c r="H300" s="1014">
        <f t="shared" ref="H300:H301" si="127">F300/D300</f>
        <v>1</v>
      </c>
      <c r="I300" s="1015">
        <f>C300-E300</f>
        <v>0</v>
      </c>
      <c r="J300" s="1016">
        <f>D300-F300</f>
        <v>0</v>
      </c>
      <c r="K300" s="267"/>
      <c r="L300" s="267"/>
      <c r="M300" s="946"/>
      <c r="N300" s="946"/>
      <c r="O300" s="240">
        <v>0.5</v>
      </c>
      <c r="P300" s="267">
        <v>6</v>
      </c>
      <c r="Q300" s="1016">
        <f t="shared" ref="Q300:Q303" si="128">P300*O300</f>
        <v>3</v>
      </c>
      <c r="R300" s="1039">
        <f t="shared" si="121"/>
        <v>6</v>
      </c>
      <c r="S300" s="1040">
        <f t="shared" si="122"/>
        <v>3</v>
      </c>
      <c r="T300" s="267"/>
      <c r="U300" s="267"/>
      <c r="V300" s="946"/>
      <c r="W300" s="946"/>
      <c r="X300" s="240">
        <v>0.5</v>
      </c>
      <c r="Y300" s="267">
        <v>6</v>
      </c>
      <c r="Z300" s="1016">
        <f t="shared" ref="Z300:Z301" si="129">Y300*X300</f>
        <v>3</v>
      </c>
      <c r="AA300" s="1039">
        <f t="shared" si="123"/>
        <v>6</v>
      </c>
      <c r="AB300" s="1040">
        <f t="shared" si="124"/>
        <v>3</v>
      </c>
      <c r="AC300" s="946"/>
    </row>
    <row r="301" spans="1:29" s="29" customFormat="1" ht="19.5">
      <c r="A301" s="939">
        <f t="shared" si="125"/>
        <v>12.049999999999999</v>
      </c>
      <c r="B301" s="1069" t="s">
        <v>328</v>
      </c>
      <c r="C301" s="1015">
        <v>6</v>
      </c>
      <c r="D301" s="1016">
        <v>1.8</v>
      </c>
      <c r="E301" s="1015">
        <v>0</v>
      </c>
      <c r="F301" s="1015">
        <v>0</v>
      </c>
      <c r="G301" s="1014">
        <f t="shared" si="126"/>
        <v>0</v>
      </c>
      <c r="H301" s="1014">
        <f t="shared" si="127"/>
        <v>0</v>
      </c>
      <c r="I301" s="1015">
        <f>C301-E301</f>
        <v>6</v>
      </c>
      <c r="J301" s="1016">
        <f>D301-F301</f>
        <v>1.8</v>
      </c>
      <c r="K301" s="1015"/>
      <c r="L301" s="1015"/>
      <c r="M301" s="1068"/>
      <c r="N301" s="1068"/>
      <c r="O301" s="240">
        <v>0.3</v>
      </c>
      <c r="P301" s="1015">
        <v>6</v>
      </c>
      <c r="Q301" s="1016">
        <f t="shared" si="128"/>
        <v>1.7999999999999998</v>
      </c>
      <c r="R301" s="1039">
        <f t="shared" si="121"/>
        <v>6</v>
      </c>
      <c r="S301" s="1040">
        <f t="shared" si="122"/>
        <v>1.7999999999999998</v>
      </c>
      <c r="T301" s="1015"/>
      <c r="U301" s="1015"/>
      <c r="V301" s="1068"/>
      <c r="W301" s="1068"/>
      <c r="X301" s="240">
        <v>0.3</v>
      </c>
      <c r="Y301" s="1015">
        <v>6</v>
      </c>
      <c r="Z301" s="1016">
        <f t="shared" si="129"/>
        <v>1.7999999999999998</v>
      </c>
      <c r="AA301" s="1039">
        <f t="shared" si="123"/>
        <v>6</v>
      </c>
      <c r="AB301" s="1040">
        <f t="shared" si="124"/>
        <v>1.7999999999999998</v>
      </c>
      <c r="AC301" s="1068"/>
    </row>
    <row r="302" spans="1:29" s="29" customFormat="1" ht="19.5">
      <c r="A302" s="939">
        <f t="shared" si="125"/>
        <v>12.059999999999999</v>
      </c>
      <c r="B302" s="1068" t="s">
        <v>81</v>
      </c>
      <c r="C302" s="1015"/>
      <c r="D302" s="1016"/>
      <c r="E302" s="1015"/>
      <c r="F302" s="1015"/>
      <c r="G302" s="1015"/>
      <c r="H302" s="1015"/>
      <c r="I302" s="1015"/>
      <c r="J302" s="1015"/>
      <c r="K302" s="1015"/>
      <c r="L302" s="1015"/>
      <c r="M302" s="1068"/>
      <c r="N302" s="1068"/>
      <c r="O302" s="240">
        <v>0.1</v>
      </c>
      <c r="P302" s="1015">
        <v>0</v>
      </c>
      <c r="Q302" s="1016">
        <v>0</v>
      </c>
      <c r="R302" s="1039">
        <f t="shared" si="121"/>
        <v>0</v>
      </c>
      <c r="S302" s="1040">
        <f t="shared" si="122"/>
        <v>0</v>
      </c>
      <c r="T302" s="1015"/>
      <c r="U302" s="1015"/>
      <c r="V302" s="1068"/>
      <c r="W302" s="1068"/>
      <c r="X302" s="240">
        <v>0.1</v>
      </c>
      <c r="Y302" s="1015"/>
      <c r="Z302" s="1016">
        <v>0</v>
      </c>
      <c r="AA302" s="1039">
        <f t="shared" si="123"/>
        <v>0</v>
      </c>
      <c r="AB302" s="1040">
        <f t="shared" si="124"/>
        <v>0</v>
      </c>
      <c r="AC302" s="1068"/>
    </row>
    <row r="303" spans="1:29" s="29" customFormat="1" ht="19.5">
      <c r="A303" s="939">
        <f t="shared" si="125"/>
        <v>12.069999999999999</v>
      </c>
      <c r="B303" s="949" t="s">
        <v>82</v>
      </c>
      <c r="C303" s="267"/>
      <c r="D303" s="1012"/>
      <c r="E303" s="267"/>
      <c r="F303" s="267"/>
      <c r="G303" s="267"/>
      <c r="H303" s="267"/>
      <c r="I303" s="267"/>
      <c r="J303" s="267"/>
      <c r="K303" s="267"/>
      <c r="L303" s="267"/>
      <c r="M303" s="949"/>
      <c r="N303" s="949"/>
      <c r="O303" s="240">
        <v>0.1</v>
      </c>
      <c r="P303" s="267">
        <v>6</v>
      </c>
      <c r="Q303" s="1016">
        <f t="shared" si="128"/>
        <v>0.60000000000000009</v>
      </c>
      <c r="R303" s="1039">
        <f t="shared" si="121"/>
        <v>6</v>
      </c>
      <c r="S303" s="1040">
        <f t="shared" si="122"/>
        <v>0.60000000000000009</v>
      </c>
      <c r="T303" s="267"/>
      <c r="U303" s="267"/>
      <c r="V303" s="949"/>
      <c r="W303" s="949"/>
      <c r="X303" s="240">
        <v>0.1</v>
      </c>
      <c r="Y303" s="267"/>
      <c r="Z303" s="1016">
        <f t="shared" ref="Z303" si="130">Y303*X303</f>
        <v>0</v>
      </c>
      <c r="AA303" s="1039">
        <f t="shared" si="123"/>
        <v>0</v>
      </c>
      <c r="AB303" s="1040">
        <f t="shared" si="124"/>
        <v>0</v>
      </c>
      <c r="AC303" s="949"/>
    </row>
    <row r="304" spans="1:29" s="29" customFormat="1" ht="18.75">
      <c r="A304" s="939"/>
      <c r="B304" s="233" t="s">
        <v>36</v>
      </c>
      <c r="C304" s="233">
        <f>C300</f>
        <v>6</v>
      </c>
      <c r="D304" s="1011">
        <f>SUM(D293:D303)</f>
        <v>161.92500000000001</v>
      </c>
      <c r="E304" s="233">
        <f>E300</f>
        <v>6</v>
      </c>
      <c r="F304" s="1011">
        <f>SUM(F293:F303)</f>
        <v>141.91999999999999</v>
      </c>
      <c r="G304" s="233">
        <f>E304*100/C304</f>
        <v>100</v>
      </c>
      <c r="H304" s="1011">
        <f>F304*100/D304</f>
        <v>87.645514898872918</v>
      </c>
      <c r="I304" s="968">
        <f>I301</f>
        <v>6</v>
      </c>
      <c r="J304" s="1018">
        <f>D304-F304</f>
        <v>20.005000000000024</v>
      </c>
      <c r="K304" s="233"/>
      <c r="L304" s="233"/>
      <c r="M304" s="233"/>
      <c r="N304" s="233"/>
      <c r="O304" s="234"/>
      <c r="P304" s="233">
        <f>P300</f>
        <v>6</v>
      </c>
      <c r="Q304" s="1011">
        <f>SUM(Q293:Q303)</f>
        <v>193.64984000000001</v>
      </c>
      <c r="R304" s="233">
        <f>R300</f>
        <v>6</v>
      </c>
      <c r="S304" s="1011">
        <f>SUM(S293:S303)</f>
        <v>193.64984000000001</v>
      </c>
      <c r="T304" s="233"/>
      <c r="U304" s="233"/>
      <c r="V304" s="233"/>
      <c r="W304" s="233"/>
      <c r="X304" s="234"/>
      <c r="Y304" s="233">
        <f>Y300</f>
        <v>6</v>
      </c>
      <c r="Z304" s="1011">
        <f>SUM(Z293:Z303)</f>
        <v>188.04984000000002</v>
      </c>
      <c r="AA304" s="233">
        <f>AA300</f>
        <v>6</v>
      </c>
      <c r="AB304" s="1011">
        <f>SUM(AB293:AB303)</f>
        <v>188.04984000000002</v>
      </c>
      <c r="AC304" s="233"/>
    </row>
    <row r="305" spans="1:659" s="29" customFormat="1" ht="37.5">
      <c r="A305" s="944">
        <v>13</v>
      </c>
      <c r="B305" s="940" t="s">
        <v>83</v>
      </c>
      <c r="C305" s="233"/>
      <c r="D305" s="1011"/>
      <c r="E305" s="233"/>
      <c r="F305" s="233"/>
      <c r="G305" s="233"/>
      <c r="H305" s="233"/>
      <c r="I305" s="233"/>
      <c r="J305" s="233"/>
      <c r="K305" s="233"/>
      <c r="L305" s="233"/>
      <c r="M305" s="940"/>
      <c r="N305" s="940"/>
      <c r="O305" s="234"/>
      <c r="P305" s="233"/>
      <c r="Q305" s="233"/>
      <c r="R305" s="233"/>
      <c r="S305" s="233"/>
      <c r="T305" s="233"/>
      <c r="U305" s="233"/>
      <c r="V305" s="940"/>
      <c r="W305" s="940"/>
      <c r="X305" s="234"/>
      <c r="Y305" s="233"/>
      <c r="Z305" s="233"/>
      <c r="AA305" s="233"/>
      <c r="AB305" s="233"/>
      <c r="AC305" s="940"/>
    </row>
    <row r="306" spans="1:659" s="29" customFormat="1" ht="37.5">
      <c r="A306" s="939">
        <v>13.01</v>
      </c>
      <c r="B306" s="946" t="s">
        <v>84</v>
      </c>
      <c r="C306" s="267">
        <v>41</v>
      </c>
      <c r="D306" s="1012">
        <v>105.78</v>
      </c>
      <c r="E306" s="267">
        <v>41</v>
      </c>
      <c r="F306" s="267">
        <v>73.150000000000006</v>
      </c>
      <c r="G306" s="1014">
        <f t="shared" ref="G306" si="131">E306/C306</f>
        <v>1</v>
      </c>
      <c r="H306" s="1014">
        <f t="shared" ref="H306" si="132">F306/D306</f>
        <v>0.69152958971450185</v>
      </c>
      <c r="I306" s="267">
        <f>C306-E306</f>
        <v>0</v>
      </c>
      <c r="J306" s="267">
        <f>D306-F306</f>
        <v>32.629999999999995</v>
      </c>
      <c r="K306" s="267"/>
      <c r="L306" s="267"/>
      <c r="M306" s="946"/>
      <c r="N306" s="946"/>
      <c r="O306" s="240">
        <v>3.0112800000000002</v>
      </c>
      <c r="P306" s="267">
        <v>41</v>
      </c>
      <c r="Q306" s="267">
        <f>P306*O306</f>
        <v>123.46248000000001</v>
      </c>
      <c r="R306" s="1039">
        <f t="shared" ref="R306" si="133">+P306</f>
        <v>41</v>
      </c>
      <c r="S306" s="1040">
        <f t="shared" ref="S306" si="134">+Q306</f>
        <v>123.46248000000001</v>
      </c>
      <c r="T306" s="267"/>
      <c r="U306" s="267"/>
      <c r="V306" s="946"/>
      <c r="W306" s="946"/>
      <c r="X306" s="240">
        <v>3.0112800000000002</v>
      </c>
      <c r="Y306" s="267">
        <v>41</v>
      </c>
      <c r="Z306" s="267">
        <f>Y306*X306</f>
        <v>123.46248000000001</v>
      </c>
      <c r="AA306" s="1039">
        <f t="shared" ref="AA306" si="135">+Y306</f>
        <v>41</v>
      </c>
      <c r="AB306" s="1040">
        <f t="shared" ref="AB306" si="136">+Z306</f>
        <v>123.46248000000001</v>
      </c>
      <c r="AC306" s="946"/>
    </row>
    <row r="307" spans="1:659" s="29" customFormat="1" ht="19.5">
      <c r="A307" s="939">
        <f t="shared" ref="A307:A312" si="137">+A306+0.01</f>
        <v>13.02</v>
      </c>
      <c r="B307" s="1068" t="s">
        <v>79</v>
      </c>
      <c r="C307" s="1015"/>
      <c r="D307" s="1016"/>
      <c r="E307" s="1015"/>
      <c r="F307" s="1015"/>
      <c r="G307" s="1015"/>
      <c r="H307" s="1015"/>
      <c r="I307" s="1015"/>
      <c r="J307" s="1015"/>
      <c r="K307" s="1015"/>
      <c r="L307" s="1015"/>
      <c r="M307" s="1068"/>
      <c r="N307" s="1068"/>
      <c r="O307" s="1070">
        <v>0.1</v>
      </c>
      <c r="P307" s="1015">
        <v>0</v>
      </c>
      <c r="Q307" s="267">
        <f t="shared" ref="Q307:Q312" si="138">P307*O307</f>
        <v>0</v>
      </c>
      <c r="R307" s="1015"/>
      <c r="S307" s="1015"/>
      <c r="T307" s="1015"/>
      <c r="U307" s="1015"/>
      <c r="V307" s="1068"/>
      <c r="W307" s="1068"/>
      <c r="X307" s="1070">
        <v>0.1</v>
      </c>
      <c r="Y307" s="1015">
        <v>0</v>
      </c>
      <c r="Z307" s="267">
        <f t="shared" ref="Z307:Z312" si="139">Y307*X307</f>
        <v>0</v>
      </c>
      <c r="AA307" s="1015"/>
      <c r="AB307" s="1015"/>
      <c r="AC307" s="1068"/>
    </row>
    <row r="308" spans="1:659" s="29" customFormat="1" ht="38.25">
      <c r="A308" s="939">
        <f t="shared" si="137"/>
        <v>13.03</v>
      </c>
      <c r="B308" s="1068" t="s">
        <v>625</v>
      </c>
      <c r="C308" s="1015"/>
      <c r="D308" s="1016"/>
      <c r="E308" s="1015"/>
      <c r="F308" s="1015"/>
      <c r="G308" s="1015"/>
      <c r="H308" s="1015"/>
      <c r="I308" s="1015"/>
      <c r="J308" s="1015"/>
      <c r="K308" s="1015"/>
      <c r="L308" s="1015"/>
      <c r="M308" s="1068"/>
      <c r="N308" s="1068"/>
      <c r="O308" s="240">
        <v>0.1</v>
      </c>
      <c r="P308" s="1015">
        <v>0</v>
      </c>
      <c r="Q308" s="267">
        <f t="shared" si="138"/>
        <v>0</v>
      </c>
      <c r="R308" s="1039">
        <f t="shared" ref="R308:R312" si="140">+P308</f>
        <v>0</v>
      </c>
      <c r="S308" s="1040">
        <f t="shared" ref="S308:S312" si="141">+Q308</f>
        <v>0</v>
      </c>
      <c r="T308" s="1015"/>
      <c r="U308" s="1015"/>
      <c r="V308" s="1068"/>
      <c r="W308" s="1068"/>
      <c r="X308" s="240">
        <v>0.1</v>
      </c>
      <c r="Y308" s="1015">
        <v>0</v>
      </c>
      <c r="Z308" s="267">
        <f t="shared" si="139"/>
        <v>0</v>
      </c>
      <c r="AA308" s="1039">
        <f t="shared" ref="AA308:AA312" si="142">+Y308</f>
        <v>0</v>
      </c>
      <c r="AB308" s="1040">
        <f t="shared" ref="AB308:AB312" si="143">+Z308</f>
        <v>0</v>
      </c>
      <c r="AC308" s="1068"/>
    </row>
    <row r="309" spans="1:659" s="29" customFormat="1" ht="19.5">
      <c r="A309" s="939">
        <f t="shared" si="137"/>
        <v>13.04</v>
      </c>
      <c r="B309" s="946" t="s">
        <v>80</v>
      </c>
      <c r="C309" s="267">
        <v>41</v>
      </c>
      <c r="D309" s="1012">
        <v>4.0999999999999996</v>
      </c>
      <c r="E309" s="267">
        <v>41</v>
      </c>
      <c r="F309" s="267">
        <v>4.0999999999999996</v>
      </c>
      <c r="G309" s="1014">
        <f t="shared" ref="G309:G310" si="144">E309/C309</f>
        <v>1</v>
      </c>
      <c r="H309" s="1014">
        <f t="shared" ref="H309:H310" si="145">F309/D309</f>
        <v>1</v>
      </c>
      <c r="I309" s="267">
        <f>C309-E309</f>
        <v>0</v>
      </c>
      <c r="J309" s="1012">
        <f>D309-F309</f>
        <v>0</v>
      </c>
      <c r="K309" s="267"/>
      <c r="L309" s="267"/>
      <c r="M309" s="946"/>
      <c r="N309" s="946"/>
      <c r="O309" s="240">
        <v>0.1</v>
      </c>
      <c r="P309" s="267">
        <v>41</v>
      </c>
      <c r="Q309" s="1012">
        <f t="shared" si="138"/>
        <v>4.1000000000000005</v>
      </c>
      <c r="R309" s="1039">
        <f t="shared" si="140"/>
        <v>41</v>
      </c>
      <c r="S309" s="1040">
        <f t="shared" si="141"/>
        <v>4.1000000000000005</v>
      </c>
      <c r="T309" s="267"/>
      <c r="U309" s="267"/>
      <c r="V309" s="946"/>
      <c r="W309" s="946"/>
      <c r="X309" s="240">
        <v>0.1</v>
      </c>
      <c r="Y309" s="267">
        <v>41</v>
      </c>
      <c r="Z309" s="1012">
        <f t="shared" si="139"/>
        <v>4.1000000000000005</v>
      </c>
      <c r="AA309" s="1039">
        <f t="shared" si="142"/>
        <v>41</v>
      </c>
      <c r="AB309" s="1040">
        <f t="shared" si="143"/>
        <v>4.1000000000000005</v>
      </c>
      <c r="AC309" s="946"/>
    </row>
    <row r="310" spans="1:659" s="29" customFormat="1" ht="19.5">
      <c r="A310" s="939">
        <f t="shared" si="137"/>
        <v>13.049999999999999</v>
      </c>
      <c r="B310" s="1068" t="s">
        <v>329</v>
      </c>
      <c r="C310" s="1015">
        <v>41</v>
      </c>
      <c r="D310" s="1016">
        <v>4.92</v>
      </c>
      <c r="E310" s="1015">
        <v>0</v>
      </c>
      <c r="F310" s="1015">
        <v>0</v>
      </c>
      <c r="G310" s="1014">
        <f t="shared" si="144"/>
        <v>0</v>
      </c>
      <c r="H310" s="1014">
        <f t="shared" si="145"/>
        <v>0</v>
      </c>
      <c r="I310" s="267">
        <f>C310-E310</f>
        <v>41</v>
      </c>
      <c r="J310" s="267">
        <f>D310-F310</f>
        <v>4.92</v>
      </c>
      <c r="K310" s="1015"/>
      <c r="L310" s="1015"/>
      <c r="M310" s="1068"/>
      <c r="N310" s="1068"/>
      <c r="O310" s="240">
        <f>0.01*12</f>
        <v>0.12</v>
      </c>
      <c r="P310" s="1015">
        <v>41</v>
      </c>
      <c r="Q310" s="267">
        <f t="shared" si="138"/>
        <v>4.92</v>
      </c>
      <c r="R310" s="1039">
        <f t="shared" si="140"/>
        <v>41</v>
      </c>
      <c r="S310" s="1040">
        <f t="shared" si="141"/>
        <v>4.92</v>
      </c>
      <c r="T310" s="1015"/>
      <c r="U310" s="1015"/>
      <c r="V310" s="1068"/>
      <c r="W310" s="1068"/>
      <c r="X310" s="240">
        <f>0.01*12</f>
        <v>0.12</v>
      </c>
      <c r="Y310" s="1015">
        <v>41</v>
      </c>
      <c r="Z310" s="267">
        <f t="shared" si="139"/>
        <v>4.92</v>
      </c>
      <c r="AA310" s="1039">
        <f t="shared" si="142"/>
        <v>41</v>
      </c>
      <c r="AB310" s="1040">
        <f t="shared" si="143"/>
        <v>4.92</v>
      </c>
      <c r="AC310" s="1068"/>
    </row>
    <row r="311" spans="1:659" s="29" customFormat="1" ht="19.5">
      <c r="A311" s="939">
        <f t="shared" si="137"/>
        <v>13.059999999999999</v>
      </c>
      <c r="B311" s="1068" t="s">
        <v>81</v>
      </c>
      <c r="C311" s="1015"/>
      <c r="D311" s="1016"/>
      <c r="E311" s="1015"/>
      <c r="F311" s="1015"/>
      <c r="G311" s="1015"/>
      <c r="H311" s="1015"/>
      <c r="I311" s="1015"/>
      <c r="J311" s="1015"/>
      <c r="K311" s="1015"/>
      <c r="L311" s="1015"/>
      <c r="M311" s="1068"/>
      <c r="N311" s="1068"/>
      <c r="O311" s="240">
        <v>0.03</v>
      </c>
      <c r="P311" s="1015">
        <v>0</v>
      </c>
      <c r="Q311" s="267">
        <f t="shared" si="138"/>
        <v>0</v>
      </c>
      <c r="R311" s="1039">
        <f t="shared" si="140"/>
        <v>0</v>
      </c>
      <c r="S311" s="1040">
        <f t="shared" si="141"/>
        <v>0</v>
      </c>
      <c r="T311" s="1015"/>
      <c r="U311" s="1015"/>
      <c r="V311" s="1068"/>
      <c r="W311" s="1068"/>
      <c r="X311" s="240">
        <v>0.03</v>
      </c>
      <c r="Y311" s="1015">
        <v>0</v>
      </c>
      <c r="Z311" s="267">
        <f t="shared" si="139"/>
        <v>0</v>
      </c>
      <c r="AA311" s="1039">
        <f t="shared" si="142"/>
        <v>0</v>
      </c>
      <c r="AB311" s="1040">
        <f t="shared" si="143"/>
        <v>0</v>
      </c>
      <c r="AC311" s="1068"/>
    </row>
    <row r="312" spans="1:659" s="29" customFormat="1" ht="19.5">
      <c r="A312" s="939">
        <f t="shared" si="137"/>
        <v>13.069999999999999</v>
      </c>
      <c r="B312" s="949" t="s">
        <v>82</v>
      </c>
      <c r="C312" s="267"/>
      <c r="D312" s="1012"/>
      <c r="E312" s="267"/>
      <c r="F312" s="267"/>
      <c r="G312" s="267"/>
      <c r="H312" s="267"/>
      <c r="I312" s="267"/>
      <c r="J312" s="267"/>
      <c r="K312" s="267"/>
      <c r="L312" s="267"/>
      <c r="M312" s="949"/>
      <c r="N312" s="949"/>
      <c r="O312" s="240">
        <v>0.02</v>
      </c>
      <c r="P312" s="267">
        <v>41</v>
      </c>
      <c r="Q312" s="267">
        <f t="shared" si="138"/>
        <v>0.82000000000000006</v>
      </c>
      <c r="R312" s="1039">
        <f t="shared" si="140"/>
        <v>41</v>
      </c>
      <c r="S312" s="1040">
        <f t="shared" si="141"/>
        <v>0.82000000000000006</v>
      </c>
      <c r="T312" s="267"/>
      <c r="U312" s="267"/>
      <c r="V312" s="949"/>
      <c r="W312" s="949"/>
      <c r="X312" s="240">
        <v>0.02</v>
      </c>
      <c r="Y312" s="267">
        <v>0</v>
      </c>
      <c r="Z312" s="267">
        <f t="shared" si="139"/>
        <v>0</v>
      </c>
      <c r="AA312" s="1039">
        <f t="shared" si="142"/>
        <v>0</v>
      </c>
      <c r="AB312" s="1040">
        <f t="shared" si="143"/>
        <v>0</v>
      </c>
      <c r="AC312" s="949"/>
    </row>
    <row r="313" spans="1:659" s="29" customFormat="1" ht="18.75">
      <c r="A313" s="939"/>
      <c r="B313" s="233" t="s">
        <v>36</v>
      </c>
      <c r="C313" s="233">
        <f>+C306</f>
        <v>41</v>
      </c>
      <c r="D313" s="1011">
        <f>SUM(D306:D312)</f>
        <v>114.8</v>
      </c>
      <c r="E313" s="233">
        <f>+E306</f>
        <v>41</v>
      </c>
      <c r="F313" s="1011">
        <f>SUM(F306:F312)</f>
        <v>77.25</v>
      </c>
      <c r="G313" s="233">
        <f>E313*100/C313</f>
        <v>100</v>
      </c>
      <c r="H313" s="1011">
        <f>F313*100/D313</f>
        <v>67.29094076655052</v>
      </c>
      <c r="I313" s="233">
        <f>I309</f>
        <v>0</v>
      </c>
      <c r="J313" s="1011">
        <f>D313-F313</f>
        <v>37.549999999999997</v>
      </c>
      <c r="K313" s="233"/>
      <c r="L313" s="233"/>
      <c r="M313" s="233"/>
      <c r="N313" s="233"/>
      <c r="O313" s="234"/>
      <c r="P313" s="233">
        <v>41</v>
      </c>
      <c r="Q313" s="233">
        <f>SUM(Q306:Q312)</f>
        <v>133.30248</v>
      </c>
      <c r="R313" s="233">
        <v>41</v>
      </c>
      <c r="S313" s="233">
        <f>SUM(S306:S312)</f>
        <v>133.30248</v>
      </c>
      <c r="T313" s="233"/>
      <c r="U313" s="233"/>
      <c r="V313" s="233"/>
      <c r="W313" s="233"/>
      <c r="X313" s="234"/>
      <c r="Y313" s="233">
        <v>41</v>
      </c>
      <c r="Z313" s="233">
        <f>SUM(Z306:Z312)</f>
        <v>132.48248000000001</v>
      </c>
      <c r="AA313" s="233">
        <v>41</v>
      </c>
      <c r="AB313" s="233">
        <f>SUM(AB306:AB312)</f>
        <v>132.48248000000001</v>
      </c>
      <c r="AC313" s="233"/>
    </row>
    <row r="314" spans="1:659" s="29" customFormat="1" ht="37.5">
      <c r="A314" s="944">
        <v>14</v>
      </c>
      <c r="B314" s="940" t="s">
        <v>85</v>
      </c>
      <c r="C314" s="233"/>
      <c r="D314" s="1011"/>
      <c r="E314" s="233"/>
      <c r="F314" s="233"/>
      <c r="G314" s="233"/>
      <c r="H314" s="233"/>
      <c r="I314" s="233"/>
      <c r="J314" s="233"/>
      <c r="K314" s="233"/>
      <c r="L314" s="233"/>
      <c r="M314" s="940"/>
      <c r="N314" s="940"/>
      <c r="O314" s="234"/>
      <c r="P314" s="233"/>
      <c r="Q314" s="233"/>
      <c r="R314" s="233"/>
      <c r="S314" s="233"/>
      <c r="T314" s="233"/>
      <c r="U314" s="233"/>
      <c r="V314" s="940"/>
      <c r="W314" s="940"/>
      <c r="X314" s="234"/>
      <c r="Y314" s="233"/>
      <c r="Z314" s="233"/>
      <c r="AA314" s="233"/>
      <c r="AB314" s="233"/>
      <c r="AC314" s="940"/>
    </row>
    <row r="315" spans="1:659" s="29" customFormat="1" ht="56.25">
      <c r="A315" s="939">
        <v>14.01</v>
      </c>
      <c r="B315" s="946" t="s">
        <v>86</v>
      </c>
      <c r="C315" s="267"/>
      <c r="D315" s="1012"/>
      <c r="E315" s="267"/>
      <c r="F315" s="267"/>
      <c r="G315" s="267"/>
      <c r="H315" s="267"/>
      <c r="I315" s="267"/>
      <c r="J315" s="267"/>
      <c r="K315" s="267"/>
      <c r="L315" s="267"/>
      <c r="M315" s="946"/>
      <c r="N315" s="946"/>
      <c r="O315" s="235"/>
      <c r="P315" s="267"/>
      <c r="Q315" s="267"/>
      <c r="R315" s="267"/>
      <c r="S315" s="267"/>
      <c r="T315" s="267"/>
      <c r="U315" s="267"/>
      <c r="V315" s="946"/>
      <c r="W315" s="946"/>
      <c r="X315" s="235"/>
      <c r="Y315" s="267"/>
      <c r="Z315" s="267"/>
      <c r="AA315" s="267"/>
      <c r="AB315" s="267"/>
      <c r="AC315" s="946"/>
    </row>
    <row r="316" spans="1:659" s="87" customFormat="1" ht="19.5">
      <c r="A316" s="1020"/>
      <c r="B316" s="1021" t="s">
        <v>301</v>
      </c>
      <c r="C316" s="266">
        <v>1</v>
      </c>
      <c r="D316" s="1022">
        <v>25</v>
      </c>
      <c r="E316" s="266">
        <v>0</v>
      </c>
      <c r="F316" s="266">
        <v>0</v>
      </c>
      <c r="G316" s="1014">
        <f t="shared" ref="G316" si="146">E316/C316</f>
        <v>0</v>
      </c>
      <c r="H316" s="1014">
        <f t="shared" ref="H316" si="147">F316/D316</f>
        <v>0</v>
      </c>
      <c r="I316" s="266">
        <f>C316-E316</f>
        <v>1</v>
      </c>
      <c r="J316" s="1022">
        <f>D316-F316</f>
        <v>25</v>
      </c>
      <c r="K316" s="266"/>
      <c r="L316" s="266"/>
      <c r="M316" s="1021"/>
      <c r="N316" s="1021"/>
      <c r="O316" s="262">
        <v>50</v>
      </c>
      <c r="P316" s="266">
        <v>1</v>
      </c>
      <c r="Q316" s="1022">
        <f>P316*O316</f>
        <v>50</v>
      </c>
      <c r="R316" s="1039">
        <f t="shared" ref="R316" si="148">+P316</f>
        <v>1</v>
      </c>
      <c r="S316" s="1040">
        <f t="shared" ref="S316" si="149">+Q316</f>
        <v>50</v>
      </c>
      <c r="T316" s="266"/>
      <c r="U316" s="266"/>
      <c r="V316" s="1021"/>
      <c r="W316" s="1021"/>
      <c r="X316" s="262">
        <v>50</v>
      </c>
      <c r="Y316" s="266">
        <v>1</v>
      </c>
      <c r="Z316" s="1022">
        <f>Y316*X316</f>
        <v>50</v>
      </c>
      <c r="AA316" s="1039">
        <f t="shared" ref="AA316" si="150">+Y316</f>
        <v>1</v>
      </c>
      <c r="AB316" s="1040">
        <f t="shared" ref="AB316" si="151">+Z316</f>
        <v>50</v>
      </c>
      <c r="AC316" s="1021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  <c r="IV316" s="29"/>
      <c r="IW316" s="29"/>
      <c r="IX316" s="29"/>
      <c r="IY316" s="29"/>
      <c r="IZ316" s="29"/>
      <c r="JA316" s="29"/>
      <c r="JB316" s="29"/>
      <c r="JC316" s="29"/>
      <c r="JD316" s="29"/>
      <c r="JE316" s="29"/>
      <c r="JF316" s="29"/>
      <c r="JG316" s="29"/>
      <c r="JH316" s="29"/>
      <c r="JI316" s="29"/>
      <c r="JJ316" s="29"/>
      <c r="JK316" s="29"/>
      <c r="JL316" s="29"/>
      <c r="JM316" s="29"/>
      <c r="JN316" s="29"/>
      <c r="JO316" s="29"/>
      <c r="JP316" s="29"/>
      <c r="JQ316" s="29"/>
      <c r="JR316" s="29"/>
      <c r="JS316" s="29"/>
      <c r="JT316" s="29"/>
      <c r="JU316" s="29"/>
      <c r="JV316" s="29"/>
      <c r="JW316" s="29"/>
      <c r="JX316" s="29"/>
      <c r="JY316" s="29"/>
      <c r="JZ316" s="29"/>
      <c r="KA316" s="29"/>
      <c r="KB316" s="29"/>
      <c r="KC316" s="29"/>
      <c r="KD316" s="29"/>
      <c r="KE316" s="29"/>
      <c r="KF316" s="29"/>
      <c r="KG316" s="29"/>
      <c r="KH316" s="29"/>
      <c r="KI316" s="29"/>
      <c r="KJ316" s="29"/>
      <c r="KK316" s="29"/>
      <c r="KL316" s="29"/>
      <c r="KM316" s="29"/>
      <c r="KN316" s="29"/>
      <c r="KO316" s="29"/>
      <c r="KP316" s="29"/>
      <c r="KQ316" s="29"/>
      <c r="KR316" s="29"/>
      <c r="KS316" s="29"/>
      <c r="KT316" s="29"/>
      <c r="KU316" s="29"/>
      <c r="KV316" s="29"/>
      <c r="KW316" s="29"/>
      <c r="KX316" s="29"/>
      <c r="KY316" s="29"/>
      <c r="KZ316" s="29"/>
      <c r="LA316" s="29"/>
      <c r="LB316" s="29"/>
      <c r="LC316" s="29"/>
      <c r="LD316" s="29"/>
      <c r="LE316" s="29"/>
      <c r="LF316" s="29"/>
      <c r="LG316" s="29"/>
      <c r="LH316" s="29"/>
      <c r="LI316" s="29"/>
      <c r="LJ316" s="29"/>
      <c r="LK316" s="29"/>
      <c r="LL316" s="29"/>
      <c r="LM316" s="29"/>
      <c r="LN316" s="29"/>
      <c r="LO316" s="29"/>
      <c r="LP316" s="29"/>
      <c r="LQ316" s="29"/>
      <c r="LR316" s="29"/>
      <c r="LS316" s="29"/>
      <c r="LT316" s="29"/>
      <c r="LU316" s="29"/>
      <c r="LV316" s="29"/>
      <c r="LW316" s="29"/>
      <c r="LX316" s="29"/>
      <c r="LY316" s="29"/>
      <c r="LZ316" s="29"/>
      <c r="MA316" s="29"/>
      <c r="MB316" s="29"/>
      <c r="MC316" s="29"/>
      <c r="MD316" s="29"/>
      <c r="ME316" s="29"/>
      <c r="MF316" s="29"/>
      <c r="MG316" s="29"/>
      <c r="MH316" s="29"/>
      <c r="MI316" s="29"/>
      <c r="MJ316" s="29"/>
      <c r="MK316" s="29"/>
      <c r="ML316" s="29"/>
      <c r="MM316" s="29"/>
      <c r="MN316" s="29"/>
      <c r="MO316" s="29"/>
      <c r="MP316" s="29"/>
      <c r="MQ316" s="29"/>
      <c r="MR316" s="29"/>
      <c r="MS316" s="29"/>
      <c r="MT316" s="29"/>
      <c r="MU316" s="29"/>
      <c r="MV316" s="29"/>
      <c r="MW316" s="29"/>
      <c r="MX316" s="29"/>
      <c r="MY316" s="29"/>
      <c r="MZ316" s="29"/>
      <c r="NA316" s="29"/>
      <c r="NB316" s="29"/>
      <c r="NC316" s="29"/>
      <c r="ND316" s="29"/>
      <c r="NE316" s="29"/>
      <c r="NF316" s="29"/>
      <c r="NG316" s="29"/>
      <c r="NH316" s="29"/>
      <c r="NI316" s="29"/>
      <c r="NJ316" s="29"/>
      <c r="NK316" s="29"/>
      <c r="NL316" s="29"/>
      <c r="NM316" s="29"/>
      <c r="NN316" s="29"/>
      <c r="NO316" s="29"/>
      <c r="NP316" s="29"/>
      <c r="NQ316" s="29"/>
      <c r="NR316" s="29"/>
      <c r="NS316" s="29"/>
      <c r="NT316" s="29"/>
      <c r="NU316" s="29"/>
      <c r="NV316" s="29"/>
      <c r="NW316" s="29"/>
      <c r="NX316" s="29"/>
      <c r="NY316" s="29"/>
      <c r="NZ316" s="29"/>
      <c r="OA316" s="29"/>
      <c r="OB316" s="29"/>
      <c r="OC316" s="29"/>
      <c r="OD316" s="29"/>
      <c r="OE316" s="29"/>
      <c r="OF316" s="29"/>
      <c r="OG316" s="29"/>
      <c r="OH316" s="29"/>
      <c r="OI316" s="29"/>
      <c r="OJ316" s="29"/>
      <c r="OK316" s="29"/>
      <c r="OL316" s="29"/>
      <c r="OM316" s="29"/>
      <c r="ON316" s="29"/>
      <c r="OO316" s="29"/>
      <c r="OP316" s="29"/>
      <c r="OQ316" s="29"/>
      <c r="OR316" s="29"/>
      <c r="OS316" s="29"/>
      <c r="OT316" s="29"/>
      <c r="OU316" s="29"/>
      <c r="OV316" s="29"/>
      <c r="OW316" s="29"/>
      <c r="OX316" s="29"/>
      <c r="OY316" s="29"/>
      <c r="OZ316" s="29"/>
      <c r="PA316" s="29"/>
      <c r="PB316" s="29"/>
      <c r="PC316" s="29"/>
      <c r="PD316" s="29"/>
      <c r="PE316" s="29"/>
      <c r="PF316" s="29"/>
      <c r="PG316" s="29"/>
      <c r="PH316" s="29"/>
      <c r="PI316" s="29"/>
      <c r="PJ316" s="29"/>
      <c r="PK316" s="29"/>
      <c r="PL316" s="29"/>
      <c r="PM316" s="29"/>
      <c r="PN316" s="29"/>
      <c r="PO316" s="29"/>
      <c r="PP316" s="29"/>
      <c r="PQ316" s="29"/>
      <c r="PR316" s="29"/>
      <c r="PS316" s="29"/>
      <c r="PT316" s="29"/>
      <c r="PU316" s="29"/>
      <c r="PV316" s="29"/>
      <c r="PW316" s="29"/>
      <c r="PX316" s="29"/>
      <c r="PY316" s="29"/>
      <c r="PZ316" s="29"/>
      <c r="QA316" s="29"/>
      <c r="QB316" s="29"/>
      <c r="QC316" s="29"/>
      <c r="QD316" s="29"/>
      <c r="QE316" s="29"/>
      <c r="QF316" s="29"/>
      <c r="QG316" s="29"/>
      <c r="QH316" s="29"/>
      <c r="QI316" s="29"/>
      <c r="QJ316" s="29"/>
      <c r="QK316" s="29"/>
      <c r="QL316" s="29"/>
      <c r="QM316" s="29"/>
      <c r="QN316" s="29"/>
      <c r="QO316" s="29"/>
      <c r="QP316" s="29"/>
      <c r="QQ316" s="29"/>
      <c r="QR316" s="29"/>
      <c r="QS316" s="29"/>
      <c r="QT316" s="29"/>
      <c r="QU316" s="29"/>
      <c r="QV316" s="29"/>
      <c r="QW316" s="29"/>
      <c r="QX316" s="29"/>
      <c r="QY316" s="29"/>
      <c r="QZ316" s="29"/>
      <c r="RA316" s="29"/>
      <c r="RB316" s="29"/>
      <c r="RC316" s="29"/>
      <c r="RD316" s="29"/>
      <c r="RE316" s="29"/>
      <c r="RF316" s="29"/>
      <c r="RG316" s="29"/>
      <c r="RH316" s="29"/>
      <c r="RI316" s="29"/>
      <c r="RJ316" s="29"/>
      <c r="RK316" s="29"/>
      <c r="RL316" s="29"/>
      <c r="RM316" s="29"/>
      <c r="RN316" s="29"/>
      <c r="RO316" s="29"/>
      <c r="RP316" s="29"/>
      <c r="RQ316" s="29"/>
      <c r="RR316" s="29"/>
      <c r="RS316" s="29"/>
      <c r="RT316" s="29"/>
      <c r="RU316" s="29"/>
      <c r="RV316" s="29"/>
      <c r="RW316" s="29"/>
      <c r="RX316" s="29"/>
      <c r="RY316" s="29"/>
      <c r="RZ316" s="29"/>
      <c r="SA316" s="29"/>
      <c r="SB316" s="29"/>
      <c r="SC316" s="29"/>
      <c r="SD316" s="29"/>
      <c r="SE316" s="29"/>
      <c r="SF316" s="29"/>
      <c r="SG316" s="29"/>
      <c r="SH316" s="29"/>
      <c r="SI316" s="29"/>
      <c r="SJ316" s="29"/>
      <c r="SK316" s="29"/>
      <c r="SL316" s="29"/>
      <c r="SM316" s="29"/>
      <c r="SN316" s="29"/>
      <c r="SO316" s="29"/>
      <c r="SP316" s="29"/>
      <c r="SQ316" s="29"/>
      <c r="SR316" s="29"/>
      <c r="SS316" s="29"/>
      <c r="ST316" s="29"/>
      <c r="SU316" s="29"/>
      <c r="SV316" s="29"/>
      <c r="SW316" s="29"/>
      <c r="SX316" s="29"/>
      <c r="SY316" s="29"/>
      <c r="SZ316" s="29"/>
      <c r="TA316" s="29"/>
      <c r="TB316" s="29"/>
      <c r="TC316" s="29"/>
      <c r="TD316" s="29"/>
      <c r="TE316" s="29"/>
      <c r="TF316" s="29"/>
      <c r="TG316" s="29"/>
      <c r="TH316" s="29"/>
      <c r="TI316" s="29"/>
      <c r="TJ316" s="29"/>
      <c r="TK316" s="29"/>
      <c r="TL316" s="29"/>
      <c r="TM316" s="29"/>
      <c r="TN316" s="29"/>
      <c r="TO316" s="29"/>
      <c r="TP316" s="29"/>
      <c r="TQ316" s="29"/>
      <c r="TR316" s="29"/>
      <c r="TS316" s="29"/>
      <c r="TT316" s="29"/>
      <c r="TU316" s="29"/>
      <c r="TV316" s="29"/>
      <c r="TW316" s="29"/>
      <c r="TX316" s="29"/>
      <c r="TY316" s="29"/>
      <c r="TZ316" s="29"/>
      <c r="UA316" s="29"/>
      <c r="UB316" s="29"/>
      <c r="UC316" s="29"/>
      <c r="UD316" s="29"/>
      <c r="UE316" s="29"/>
      <c r="UF316" s="29"/>
      <c r="UG316" s="29"/>
      <c r="UH316" s="29"/>
      <c r="UI316" s="29"/>
      <c r="UJ316" s="29"/>
      <c r="UK316" s="29"/>
      <c r="UL316" s="29"/>
      <c r="UM316" s="29"/>
      <c r="UN316" s="29"/>
      <c r="UO316" s="29"/>
      <c r="UP316" s="29"/>
      <c r="UQ316" s="29"/>
      <c r="UR316" s="29"/>
      <c r="US316" s="29"/>
      <c r="UT316" s="29"/>
      <c r="UU316" s="29"/>
      <c r="UV316" s="29"/>
      <c r="UW316" s="29"/>
      <c r="UX316" s="29"/>
      <c r="UY316" s="29"/>
      <c r="UZ316" s="29"/>
      <c r="VA316" s="29"/>
      <c r="VB316" s="29"/>
      <c r="VC316" s="29"/>
      <c r="VD316" s="29"/>
      <c r="VE316" s="29"/>
      <c r="VF316" s="29"/>
      <c r="VG316" s="29"/>
      <c r="VH316" s="29"/>
      <c r="VI316" s="29"/>
      <c r="VJ316" s="29"/>
      <c r="VK316" s="29"/>
      <c r="VL316" s="29"/>
      <c r="VM316" s="29"/>
      <c r="VN316" s="29"/>
      <c r="VO316" s="29"/>
      <c r="VP316" s="29"/>
      <c r="VQ316" s="29"/>
      <c r="VR316" s="29"/>
      <c r="VS316" s="29"/>
      <c r="VT316" s="29"/>
      <c r="VU316" s="29"/>
      <c r="VV316" s="29"/>
      <c r="VW316" s="29"/>
      <c r="VX316" s="29"/>
      <c r="VY316" s="29"/>
      <c r="VZ316" s="29"/>
      <c r="WA316" s="29"/>
      <c r="WB316" s="29"/>
      <c r="WC316" s="29"/>
      <c r="WD316" s="29"/>
      <c r="WE316" s="29"/>
      <c r="WF316" s="29"/>
      <c r="WG316" s="29"/>
      <c r="WH316" s="29"/>
      <c r="WI316" s="29"/>
      <c r="WJ316" s="29"/>
      <c r="WK316" s="29"/>
      <c r="WL316" s="29"/>
      <c r="WM316" s="29"/>
      <c r="WN316" s="29"/>
      <c r="WO316" s="29"/>
      <c r="WP316" s="29"/>
      <c r="WQ316" s="29"/>
      <c r="WR316" s="29"/>
      <c r="WS316" s="29"/>
      <c r="WT316" s="29"/>
      <c r="WU316" s="29"/>
      <c r="WV316" s="29"/>
      <c r="WW316" s="29"/>
      <c r="WX316" s="29"/>
      <c r="WY316" s="29"/>
      <c r="WZ316" s="29"/>
      <c r="XA316" s="29"/>
      <c r="XB316" s="29"/>
      <c r="XC316" s="29"/>
      <c r="XD316" s="29"/>
      <c r="XE316" s="29"/>
      <c r="XF316" s="29"/>
      <c r="XG316" s="29"/>
      <c r="XH316" s="29"/>
      <c r="XI316" s="29"/>
      <c r="XJ316" s="29"/>
      <c r="XK316" s="29"/>
      <c r="XL316" s="29"/>
      <c r="XM316" s="29"/>
      <c r="XN316" s="29"/>
      <c r="XO316" s="29"/>
      <c r="XP316" s="29"/>
      <c r="XQ316" s="29"/>
      <c r="XR316" s="29"/>
      <c r="XS316" s="29"/>
      <c r="XT316" s="29"/>
      <c r="XU316" s="29"/>
      <c r="XV316" s="29"/>
      <c r="XW316" s="29"/>
      <c r="XX316" s="29"/>
      <c r="XY316" s="29"/>
      <c r="XZ316" s="29"/>
      <c r="YA316" s="29"/>
      <c r="YB316" s="29"/>
      <c r="YC316" s="29"/>
      <c r="YD316" s="29"/>
      <c r="YE316" s="29"/>
      <c r="YF316" s="29"/>
      <c r="YG316" s="29"/>
      <c r="YH316" s="29"/>
      <c r="YI316" s="29"/>
    </row>
    <row r="317" spans="1:659" s="87" customFormat="1" ht="18.75">
      <c r="A317" s="1020"/>
      <c r="B317" s="1021" t="s">
        <v>302</v>
      </c>
      <c r="C317" s="266"/>
      <c r="D317" s="1022"/>
      <c r="E317" s="266"/>
      <c r="F317" s="266"/>
      <c r="G317" s="1014"/>
      <c r="H317" s="1014"/>
      <c r="I317" s="266"/>
      <c r="J317" s="266"/>
      <c r="K317" s="266"/>
      <c r="L317" s="266"/>
      <c r="M317" s="1021"/>
      <c r="N317" s="1021"/>
      <c r="O317" s="262"/>
      <c r="P317" s="266"/>
      <c r="Q317" s="266"/>
      <c r="R317" s="266"/>
      <c r="S317" s="266"/>
      <c r="T317" s="266"/>
      <c r="U317" s="266"/>
      <c r="V317" s="1021"/>
      <c r="W317" s="1021"/>
      <c r="X317" s="262"/>
      <c r="Y317" s="266"/>
      <c r="Z317" s="266"/>
      <c r="AA317" s="266"/>
      <c r="AB317" s="266"/>
      <c r="AC317" s="1021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  <c r="IP317" s="29"/>
      <c r="IQ317" s="29"/>
      <c r="IR317" s="29"/>
      <c r="IS317" s="29"/>
      <c r="IT317" s="29"/>
      <c r="IU317" s="29"/>
      <c r="IV317" s="29"/>
      <c r="IW317" s="29"/>
      <c r="IX317" s="29"/>
      <c r="IY317" s="29"/>
      <c r="IZ317" s="29"/>
      <c r="JA317" s="29"/>
      <c r="JB317" s="29"/>
      <c r="JC317" s="29"/>
      <c r="JD317" s="29"/>
      <c r="JE317" s="29"/>
      <c r="JF317" s="29"/>
      <c r="JG317" s="29"/>
      <c r="JH317" s="29"/>
      <c r="JI317" s="29"/>
      <c r="JJ317" s="29"/>
      <c r="JK317" s="29"/>
      <c r="JL317" s="29"/>
      <c r="JM317" s="29"/>
      <c r="JN317" s="29"/>
      <c r="JO317" s="29"/>
      <c r="JP317" s="29"/>
      <c r="JQ317" s="29"/>
      <c r="JR317" s="29"/>
      <c r="JS317" s="29"/>
      <c r="JT317" s="29"/>
      <c r="JU317" s="29"/>
      <c r="JV317" s="29"/>
      <c r="JW317" s="29"/>
      <c r="JX317" s="29"/>
      <c r="JY317" s="29"/>
      <c r="JZ317" s="29"/>
      <c r="KA317" s="29"/>
      <c r="KB317" s="29"/>
      <c r="KC317" s="29"/>
      <c r="KD317" s="29"/>
      <c r="KE317" s="29"/>
      <c r="KF317" s="29"/>
      <c r="KG317" s="29"/>
      <c r="KH317" s="29"/>
      <c r="KI317" s="29"/>
      <c r="KJ317" s="29"/>
      <c r="KK317" s="29"/>
      <c r="KL317" s="29"/>
      <c r="KM317" s="29"/>
      <c r="KN317" s="29"/>
      <c r="KO317" s="29"/>
      <c r="KP317" s="29"/>
      <c r="KQ317" s="29"/>
      <c r="KR317" s="29"/>
      <c r="KS317" s="29"/>
      <c r="KT317" s="29"/>
      <c r="KU317" s="29"/>
      <c r="KV317" s="29"/>
      <c r="KW317" s="29"/>
      <c r="KX317" s="29"/>
      <c r="KY317" s="29"/>
      <c r="KZ317" s="29"/>
      <c r="LA317" s="29"/>
      <c r="LB317" s="29"/>
      <c r="LC317" s="29"/>
      <c r="LD317" s="29"/>
      <c r="LE317" s="29"/>
      <c r="LF317" s="29"/>
      <c r="LG317" s="29"/>
      <c r="LH317" s="29"/>
      <c r="LI317" s="29"/>
      <c r="LJ317" s="29"/>
      <c r="LK317" s="29"/>
      <c r="LL317" s="29"/>
      <c r="LM317" s="29"/>
      <c r="LN317" s="29"/>
      <c r="LO317" s="29"/>
      <c r="LP317" s="29"/>
      <c r="LQ317" s="29"/>
      <c r="LR317" s="29"/>
      <c r="LS317" s="29"/>
      <c r="LT317" s="29"/>
      <c r="LU317" s="29"/>
      <c r="LV317" s="29"/>
      <c r="LW317" s="29"/>
      <c r="LX317" s="29"/>
      <c r="LY317" s="29"/>
      <c r="LZ317" s="29"/>
      <c r="MA317" s="29"/>
      <c r="MB317" s="29"/>
      <c r="MC317" s="29"/>
      <c r="MD317" s="29"/>
      <c r="ME317" s="29"/>
      <c r="MF317" s="29"/>
      <c r="MG317" s="29"/>
      <c r="MH317" s="29"/>
      <c r="MI317" s="29"/>
      <c r="MJ317" s="29"/>
      <c r="MK317" s="29"/>
      <c r="ML317" s="29"/>
      <c r="MM317" s="29"/>
      <c r="MN317" s="29"/>
      <c r="MO317" s="29"/>
      <c r="MP317" s="29"/>
      <c r="MQ317" s="29"/>
      <c r="MR317" s="29"/>
      <c r="MS317" s="29"/>
      <c r="MT317" s="29"/>
      <c r="MU317" s="29"/>
      <c r="MV317" s="29"/>
      <c r="MW317" s="29"/>
      <c r="MX317" s="29"/>
      <c r="MY317" s="29"/>
      <c r="MZ317" s="29"/>
      <c r="NA317" s="29"/>
      <c r="NB317" s="29"/>
      <c r="NC317" s="29"/>
      <c r="ND317" s="29"/>
      <c r="NE317" s="29"/>
      <c r="NF317" s="29"/>
      <c r="NG317" s="29"/>
      <c r="NH317" s="29"/>
      <c r="NI317" s="29"/>
      <c r="NJ317" s="29"/>
      <c r="NK317" s="29"/>
      <c r="NL317" s="29"/>
      <c r="NM317" s="29"/>
      <c r="NN317" s="29"/>
      <c r="NO317" s="29"/>
      <c r="NP317" s="29"/>
      <c r="NQ317" s="29"/>
      <c r="NR317" s="29"/>
      <c r="NS317" s="29"/>
      <c r="NT317" s="29"/>
      <c r="NU317" s="29"/>
      <c r="NV317" s="29"/>
      <c r="NW317" s="29"/>
      <c r="NX317" s="29"/>
      <c r="NY317" s="29"/>
      <c r="NZ317" s="29"/>
      <c r="OA317" s="29"/>
      <c r="OB317" s="29"/>
      <c r="OC317" s="29"/>
      <c r="OD317" s="29"/>
      <c r="OE317" s="29"/>
      <c r="OF317" s="29"/>
      <c r="OG317" s="29"/>
      <c r="OH317" s="29"/>
      <c r="OI317" s="29"/>
      <c r="OJ317" s="29"/>
      <c r="OK317" s="29"/>
      <c r="OL317" s="29"/>
      <c r="OM317" s="29"/>
      <c r="ON317" s="29"/>
      <c r="OO317" s="29"/>
      <c r="OP317" s="29"/>
      <c r="OQ317" s="29"/>
      <c r="OR317" s="29"/>
      <c r="OS317" s="29"/>
      <c r="OT317" s="29"/>
      <c r="OU317" s="29"/>
      <c r="OV317" s="29"/>
      <c r="OW317" s="29"/>
      <c r="OX317" s="29"/>
      <c r="OY317" s="29"/>
      <c r="OZ317" s="29"/>
      <c r="PA317" s="29"/>
      <c r="PB317" s="29"/>
      <c r="PC317" s="29"/>
      <c r="PD317" s="29"/>
      <c r="PE317" s="29"/>
      <c r="PF317" s="29"/>
      <c r="PG317" s="29"/>
      <c r="PH317" s="29"/>
      <c r="PI317" s="29"/>
      <c r="PJ317" s="29"/>
      <c r="PK317" s="29"/>
      <c r="PL317" s="29"/>
      <c r="PM317" s="29"/>
      <c r="PN317" s="29"/>
      <c r="PO317" s="29"/>
      <c r="PP317" s="29"/>
      <c r="PQ317" s="29"/>
      <c r="PR317" s="29"/>
      <c r="PS317" s="29"/>
      <c r="PT317" s="29"/>
      <c r="PU317" s="29"/>
      <c r="PV317" s="29"/>
      <c r="PW317" s="29"/>
      <c r="PX317" s="29"/>
      <c r="PY317" s="29"/>
      <c r="PZ317" s="29"/>
      <c r="QA317" s="29"/>
      <c r="QB317" s="29"/>
      <c r="QC317" s="29"/>
      <c r="QD317" s="29"/>
      <c r="QE317" s="29"/>
      <c r="QF317" s="29"/>
      <c r="QG317" s="29"/>
      <c r="QH317" s="29"/>
      <c r="QI317" s="29"/>
      <c r="QJ317" s="29"/>
      <c r="QK317" s="29"/>
      <c r="QL317" s="29"/>
      <c r="QM317" s="29"/>
      <c r="QN317" s="29"/>
      <c r="QO317" s="29"/>
      <c r="QP317" s="29"/>
      <c r="QQ317" s="29"/>
      <c r="QR317" s="29"/>
      <c r="QS317" s="29"/>
      <c r="QT317" s="29"/>
      <c r="QU317" s="29"/>
      <c r="QV317" s="29"/>
      <c r="QW317" s="29"/>
      <c r="QX317" s="29"/>
      <c r="QY317" s="29"/>
      <c r="QZ317" s="29"/>
      <c r="RA317" s="29"/>
      <c r="RB317" s="29"/>
      <c r="RC317" s="29"/>
      <c r="RD317" s="29"/>
      <c r="RE317" s="29"/>
      <c r="RF317" s="29"/>
      <c r="RG317" s="29"/>
      <c r="RH317" s="29"/>
      <c r="RI317" s="29"/>
      <c r="RJ317" s="29"/>
      <c r="RK317" s="29"/>
      <c r="RL317" s="29"/>
      <c r="RM317" s="29"/>
      <c r="RN317" s="29"/>
      <c r="RO317" s="29"/>
      <c r="RP317" s="29"/>
      <c r="RQ317" s="29"/>
      <c r="RR317" s="29"/>
      <c r="RS317" s="29"/>
      <c r="RT317" s="29"/>
      <c r="RU317" s="29"/>
      <c r="RV317" s="29"/>
      <c r="RW317" s="29"/>
      <c r="RX317" s="29"/>
      <c r="RY317" s="29"/>
      <c r="RZ317" s="29"/>
      <c r="SA317" s="29"/>
      <c r="SB317" s="29"/>
      <c r="SC317" s="29"/>
      <c r="SD317" s="29"/>
      <c r="SE317" s="29"/>
      <c r="SF317" s="29"/>
      <c r="SG317" s="29"/>
      <c r="SH317" s="29"/>
      <c r="SI317" s="29"/>
      <c r="SJ317" s="29"/>
      <c r="SK317" s="29"/>
      <c r="SL317" s="29"/>
      <c r="SM317" s="29"/>
      <c r="SN317" s="29"/>
      <c r="SO317" s="29"/>
      <c r="SP317" s="29"/>
      <c r="SQ317" s="29"/>
      <c r="SR317" s="29"/>
      <c r="SS317" s="29"/>
      <c r="ST317" s="29"/>
      <c r="SU317" s="29"/>
      <c r="SV317" s="29"/>
      <c r="SW317" s="29"/>
      <c r="SX317" s="29"/>
      <c r="SY317" s="29"/>
      <c r="SZ317" s="29"/>
      <c r="TA317" s="29"/>
      <c r="TB317" s="29"/>
      <c r="TC317" s="29"/>
      <c r="TD317" s="29"/>
      <c r="TE317" s="29"/>
      <c r="TF317" s="29"/>
      <c r="TG317" s="29"/>
      <c r="TH317" s="29"/>
      <c r="TI317" s="29"/>
      <c r="TJ317" s="29"/>
      <c r="TK317" s="29"/>
      <c r="TL317" s="29"/>
      <c r="TM317" s="29"/>
      <c r="TN317" s="29"/>
      <c r="TO317" s="29"/>
      <c r="TP317" s="29"/>
      <c r="TQ317" s="29"/>
      <c r="TR317" s="29"/>
      <c r="TS317" s="29"/>
      <c r="TT317" s="29"/>
      <c r="TU317" s="29"/>
      <c r="TV317" s="29"/>
      <c r="TW317" s="29"/>
      <c r="TX317" s="29"/>
      <c r="TY317" s="29"/>
      <c r="TZ317" s="29"/>
      <c r="UA317" s="29"/>
      <c r="UB317" s="29"/>
      <c r="UC317" s="29"/>
      <c r="UD317" s="29"/>
      <c r="UE317" s="29"/>
      <c r="UF317" s="29"/>
      <c r="UG317" s="29"/>
      <c r="UH317" s="29"/>
      <c r="UI317" s="29"/>
      <c r="UJ317" s="29"/>
      <c r="UK317" s="29"/>
      <c r="UL317" s="29"/>
      <c r="UM317" s="29"/>
      <c r="UN317" s="29"/>
      <c r="UO317" s="29"/>
      <c r="UP317" s="29"/>
      <c r="UQ317" s="29"/>
      <c r="UR317" s="29"/>
      <c r="US317" s="29"/>
      <c r="UT317" s="29"/>
      <c r="UU317" s="29"/>
      <c r="UV317" s="29"/>
      <c r="UW317" s="29"/>
      <c r="UX317" s="29"/>
      <c r="UY317" s="29"/>
      <c r="UZ317" s="29"/>
      <c r="VA317" s="29"/>
      <c r="VB317" s="29"/>
      <c r="VC317" s="29"/>
      <c r="VD317" s="29"/>
      <c r="VE317" s="29"/>
      <c r="VF317" s="29"/>
      <c r="VG317" s="29"/>
      <c r="VH317" s="29"/>
      <c r="VI317" s="29"/>
      <c r="VJ317" s="29"/>
      <c r="VK317" s="29"/>
      <c r="VL317" s="29"/>
      <c r="VM317" s="29"/>
      <c r="VN317" s="29"/>
      <c r="VO317" s="29"/>
      <c r="VP317" s="29"/>
      <c r="VQ317" s="29"/>
      <c r="VR317" s="29"/>
      <c r="VS317" s="29"/>
      <c r="VT317" s="29"/>
      <c r="VU317" s="29"/>
      <c r="VV317" s="29"/>
      <c r="VW317" s="29"/>
      <c r="VX317" s="29"/>
      <c r="VY317" s="29"/>
      <c r="VZ317" s="29"/>
      <c r="WA317" s="29"/>
      <c r="WB317" s="29"/>
      <c r="WC317" s="29"/>
      <c r="WD317" s="29"/>
      <c r="WE317" s="29"/>
      <c r="WF317" s="29"/>
      <c r="WG317" s="29"/>
      <c r="WH317" s="29"/>
      <c r="WI317" s="29"/>
      <c r="WJ317" s="29"/>
      <c r="WK317" s="29"/>
      <c r="WL317" s="29"/>
      <c r="WM317" s="29"/>
      <c r="WN317" s="29"/>
      <c r="WO317" s="29"/>
      <c r="WP317" s="29"/>
      <c r="WQ317" s="29"/>
      <c r="WR317" s="29"/>
      <c r="WS317" s="29"/>
      <c r="WT317" s="29"/>
      <c r="WU317" s="29"/>
      <c r="WV317" s="29"/>
      <c r="WW317" s="29"/>
      <c r="WX317" s="29"/>
      <c r="WY317" s="29"/>
      <c r="WZ317" s="29"/>
      <c r="XA317" s="29"/>
      <c r="XB317" s="29"/>
      <c r="XC317" s="29"/>
      <c r="XD317" s="29"/>
      <c r="XE317" s="29"/>
      <c r="XF317" s="29"/>
      <c r="XG317" s="29"/>
      <c r="XH317" s="29"/>
      <c r="XI317" s="29"/>
      <c r="XJ317" s="29"/>
      <c r="XK317" s="29"/>
      <c r="XL317" s="29"/>
      <c r="XM317" s="29"/>
      <c r="XN317" s="29"/>
      <c r="XO317" s="29"/>
      <c r="XP317" s="29"/>
      <c r="XQ317" s="29"/>
      <c r="XR317" s="29"/>
      <c r="XS317" s="29"/>
      <c r="XT317" s="29"/>
      <c r="XU317" s="29"/>
      <c r="XV317" s="29"/>
      <c r="XW317" s="29"/>
      <c r="XX317" s="29"/>
      <c r="XY317" s="29"/>
      <c r="XZ317" s="29"/>
      <c r="YA317" s="29"/>
      <c r="YB317" s="29"/>
      <c r="YC317" s="29"/>
      <c r="YD317" s="29"/>
      <c r="YE317" s="29"/>
      <c r="YF317" s="29"/>
      <c r="YG317" s="29"/>
      <c r="YH317" s="29"/>
      <c r="YI317" s="29"/>
    </row>
    <row r="318" spans="1:659" s="29" customFormat="1" ht="18.75">
      <c r="A318" s="939"/>
      <c r="B318" s="233" t="s">
        <v>16</v>
      </c>
      <c r="C318" s="233">
        <f>SUM(C316:C317)</f>
        <v>1</v>
      </c>
      <c r="D318" s="1011">
        <f>SUM(D316:D317)</f>
        <v>25</v>
      </c>
      <c r="E318" s="233">
        <f>SUM(E316:E317)</f>
        <v>0</v>
      </c>
      <c r="F318" s="1011">
        <f>SUM(F316:F317)</f>
        <v>0</v>
      </c>
      <c r="G318" s="1017">
        <f t="shared" ref="G318" si="152">E318/C318</f>
        <v>0</v>
      </c>
      <c r="H318" s="1017">
        <f t="shared" ref="H318" si="153">F318/D318</f>
        <v>0</v>
      </c>
      <c r="I318" s="233">
        <f>C318-E318</f>
        <v>1</v>
      </c>
      <c r="J318" s="1011">
        <f>D318-F318</f>
        <v>25</v>
      </c>
      <c r="K318" s="233"/>
      <c r="L318" s="233"/>
      <c r="M318" s="233"/>
      <c r="N318" s="233"/>
      <c r="O318" s="234"/>
      <c r="P318" s="233">
        <f>SUM(P316:P317)</f>
        <v>1</v>
      </c>
      <c r="Q318" s="1011">
        <f>SUM(Q316:Q317)</f>
        <v>50</v>
      </c>
      <c r="R318" s="233">
        <f>SUM(R316:R317)</f>
        <v>1</v>
      </c>
      <c r="S318" s="1011">
        <f>SUM(S316:S317)</f>
        <v>50</v>
      </c>
      <c r="T318" s="233"/>
      <c r="U318" s="233"/>
      <c r="V318" s="233"/>
      <c r="W318" s="233"/>
      <c r="X318" s="234"/>
      <c r="Y318" s="233">
        <f>SUM(Y316:Y317)</f>
        <v>1</v>
      </c>
      <c r="Z318" s="1011">
        <f>SUM(Z316:Z317)</f>
        <v>50</v>
      </c>
      <c r="AA318" s="233">
        <f>SUM(AA316:AA317)</f>
        <v>1</v>
      </c>
      <c r="AB318" s="1011">
        <f>SUM(AB316:AB317)</f>
        <v>50</v>
      </c>
      <c r="AC318" s="233"/>
    </row>
    <row r="319" spans="1:659" s="29" customFormat="1" ht="18.75">
      <c r="A319" s="944">
        <v>15</v>
      </c>
      <c r="B319" s="940" t="s">
        <v>87</v>
      </c>
      <c r="C319" s="233"/>
      <c r="D319" s="1011"/>
      <c r="E319" s="233"/>
      <c r="F319" s="233"/>
      <c r="G319" s="233"/>
      <c r="H319" s="233"/>
      <c r="I319" s="233"/>
      <c r="J319" s="233"/>
      <c r="K319" s="233"/>
      <c r="L319" s="233"/>
      <c r="M319" s="940"/>
      <c r="N319" s="940"/>
      <c r="O319" s="234"/>
      <c r="P319" s="233"/>
      <c r="Q319" s="233"/>
      <c r="R319" s="233"/>
      <c r="S319" s="233"/>
      <c r="T319" s="233"/>
      <c r="U319" s="233"/>
      <c r="V319" s="940"/>
      <c r="W319" s="940"/>
      <c r="X319" s="234"/>
      <c r="Y319" s="233"/>
      <c r="Z319" s="233"/>
      <c r="AA319" s="233"/>
      <c r="AB319" s="233"/>
      <c r="AC319" s="940"/>
    </row>
    <row r="320" spans="1:659" s="29" customFormat="1" ht="19.5">
      <c r="A320" s="939">
        <v>15.01</v>
      </c>
      <c r="B320" s="946" t="s">
        <v>88</v>
      </c>
      <c r="C320" s="267"/>
      <c r="D320" s="1012"/>
      <c r="E320" s="267"/>
      <c r="F320" s="267"/>
      <c r="G320" s="267"/>
      <c r="H320" s="267"/>
      <c r="I320" s="267"/>
      <c r="J320" s="267"/>
      <c r="K320" s="267"/>
      <c r="L320" s="267"/>
      <c r="M320" s="946"/>
      <c r="N320" s="946"/>
      <c r="O320" s="241">
        <v>0.03</v>
      </c>
      <c r="P320" s="267"/>
      <c r="Q320" s="267"/>
      <c r="R320" s="267"/>
      <c r="S320" s="267"/>
      <c r="T320" s="267"/>
      <c r="U320" s="267"/>
      <c r="V320" s="946"/>
      <c r="W320" s="946"/>
      <c r="X320" s="241">
        <v>0.03</v>
      </c>
      <c r="Y320" s="267"/>
      <c r="Z320" s="267"/>
      <c r="AA320" s="267"/>
      <c r="AB320" s="267"/>
      <c r="AC320" s="946"/>
    </row>
    <row r="321" spans="1:659" s="29" customFormat="1" ht="19.5">
      <c r="A321" s="939">
        <v>15.02</v>
      </c>
      <c r="B321" s="946" t="s">
        <v>89</v>
      </c>
      <c r="C321" s="267"/>
      <c r="D321" s="1012"/>
      <c r="E321" s="267"/>
      <c r="F321" s="267"/>
      <c r="G321" s="267"/>
      <c r="H321" s="267"/>
      <c r="I321" s="267"/>
      <c r="J321" s="267"/>
      <c r="K321" s="267"/>
      <c r="L321" s="267"/>
      <c r="M321" s="946"/>
      <c r="N321" s="946"/>
      <c r="O321" s="241">
        <v>0.1</v>
      </c>
      <c r="P321" s="267"/>
      <c r="Q321" s="267"/>
      <c r="R321" s="267"/>
      <c r="S321" s="267"/>
      <c r="T321" s="267"/>
      <c r="U321" s="267"/>
      <c r="V321" s="946"/>
      <c r="W321" s="946"/>
      <c r="X321" s="241">
        <v>0.1</v>
      </c>
      <c r="Y321" s="267"/>
      <c r="Z321" s="267"/>
      <c r="AA321" s="267"/>
      <c r="AB321" s="267"/>
      <c r="AC321" s="946"/>
    </row>
    <row r="322" spans="1:659" s="29" customFormat="1" ht="18.75">
      <c r="A322" s="939"/>
      <c r="B322" s="233" t="s">
        <v>16</v>
      </c>
      <c r="C322" s="233"/>
      <c r="D322" s="1011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4"/>
      <c r="P322" s="233"/>
      <c r="Q322" s="233"/>
      <c r="R322" s="233"/>
      <c r="S322" s="233"/>
      <c r="T322" s="233"/>
      <c r="U322" s="233"/>
      <c r="V322" s="233"/>
      <c r="W322" s="233"/>
      <c r="X322" s="234"/>
      <c r="Y322" s="233"/>
      <c r="Z322" s="233"/>
      <c r="AA322" s="233"/>
      <c r="AB322" s="233"/>
      <c r="AC322" s="233"/>
    </row>
    <row r="323" spans="1:659" s="29" customFormat="1" ht="18.75">
      <c r="A323" s="942" t="s">
        <v>90</v>
      </c>
      <c r="B323" s="940" t="s">
        <v>91</v>
      </c>
      <c r="C323" s="233"/>
      <c r="D323" s="1011"/>
      <c r="E323" s="233"/>
      <c r="F323" s="233"/>
      <c r="G323" s="233"/>
      <c r="H323" s="233"/>
      <c r="I323" s="233"/>
      <c r="J323" s="233"/>
      <c r="K323" s="233"/>
      <c r="L323" s="233"/>
      <c r="M323" s="940"/>
      <c r="N323" s="940"/>
      <c r="O323" s="234"/>
      <c r="P323" s="233"/>
      <c r="Q323" s="233"/>
      <c r="R323" s="233"/>
      <c r="S323" s="233"/>
      <c r="T323" s="233"/>
      <c r="U323" s="233"/>
      <c r="V323" s="940"/>
      <c r="W323" s="940"/>
      <c r="X323" s="234"/>
      <c r="Y323" s="233"/>
      <c r="Z323" s="233"/>
      <c r="AA323" s="233"/>
      <c r="AB323" s="233"/>
      <c r="AC323" s="940"/>
    </row>
    <row r="324" spans="1:659" s="29" customFormat="1" ht="18.75">
      <c r="A324" s="944">
        <v>16</v>
      </c>
      <c r="B324" s="940" t="s">
        <v>92</v>
      </c>
      <c r="C324" s="233"/>
      <c r="D324" s="1011"/>
      <c r="E324" s="233"/>
      <c r="F324" s="233"/>
      <c r="G324" s="233"/>
      <c r="H324" s="233"/>
      <c r="I324" s="233"/>
      <c r="J324" s="233"/>
      <c r="K324" s="233"/>
      <c r="L324" s="233"/>
      <c r="M324" s="940"/>
      <c r="N324" s="940"/>
      <c r="O324" s="234"/>
      <c r="P324" s="233"/>
      <c r="Q324" s="233"/>
      <c r="R324" s="233"/>
      <c r="S324" s="233"/>
      <c r="T324" s="233"/>
      <c r="U324" s="233"/>
      <c r="V324" s="940"/>
      <c r="W324" s="940"/>
      <c r="X324" s="234"/>
      <c r="Y324" s="233"/>
      <c r="Z324" s="233"/>
      <c r="AA324" s="233"/>
      <c r="AB324" s="233"/>
      <c r="AC324" s="940"/>
    </row>
    <row r="325" spans="1:659" s="29" customFormat="1" ht="18.75">
      <c r="A325" s="939">
        <v>16.010000000000002</v>
      </c>
      <c r="B325" s="946" t="s">
        <v>93</v>
      </c>
      <c r="C325" s="267"/>
      <c r="D325" s="1012"/>
      <c r="E325" s="267"/>
      <c r="F325" s="267"/>
      <c r="G325" s="267"/>
      <c r="H325" s="267"/>
      <c r="I325" s="267"/>
      <c r="J325" s="267"/>
      <c r="K325" s="267"/>
      <c r="L325" s="267"/>
      <c r="M325" s="946"/>
      <c r="N325" s="946"/>
      <c r="O325" s="235"/>
      <c r="P325" s="267"/>
      <c r="Q325" s="267"/>
      <c r="R325" s="267"/>
      <c r="S325" s="267"/>
      <c r="T325" s="267"/>
      <c r="U325" s="267"/>
      <c r="V325" s="946"/>
      <c r="W325" s="946"/>
      <c r="X325" s="235"/>
      <c r="Y325" s="267"/>
      <c r="Z325" s="267"/>
      <c r="AA325" s="267"/>
      <c r="AB325" s="267"/>
      <c r="AC325" s="946"/>
    </row>
    <row r="326" spans="1:659" s="87" customFormat="1" ht="18.75">
      <c r="A326" s="1020"/>
      <c r="B326" s="1021" t="s">
        <v>41</v>
      </c>
      <c r="C326" s="266">
        <v>1324</v>
      </c>
      <c r="D326" s="1022">
        <v>6.62</v>
      </c>
      <c r="E326" s="266">
        <v>1324</v>
      </c>
      <c r="F326" s="266">
        <v>6.62</v>
      </c>
      <c r="G326" s="1014">
        <f t="shared" ref="G326:G329" si="154">E326/C326</f>
        <v>1</v>
      </c>
      <c r="H326" s="1014">
        <f t="shared" ref="H326:H329" si="155">F326/D326</f>
        <v>1</v>
      </c>
      <c r="I326" s="266">
        <f>C326-E326</f>
        <v>0</v>
      </c>
      <c r="J326" s="1022">
        <f>D326-F326</f>
        <v>0</v>
      </c>
      <c r="K326" s="266"/>
      <c r="L326" s="266"/>
      <c r="M326" s="1021"/>
      <c r="N326" s="1021"/>
      <c r="O326" s="254">
        <v>5.0000000000000001E-3</v>
      </c>
      <c r="P326" s="266">
        <v>644</v>
      </c>
      <c r="Q326" s="266">
        <f>P326*O326</f>
        <v>3.22</v>
      </c>
      <c r="R326" s="266">
        <f t="shared" ref="R326" si="156">+P326</f>
        <v>644</v>
      </c>
      <c r="S326" s="266">
        <f t="shared" ref="S326" si="157">+Q326</f>
        <v>3.22</v>
      </c>
      <c r="T326" s="266"/>
      <c r="U326" s="266"/>
      <c r="V326" s="1021"/>
      <c r="W326" s="1021"/>
      <c r="X326" s="254">
        <v>5.0000000000000001E-3</v>
      </c>
      <c r="Y326" s="266">
        <v>644</v>
      </c>
      <c r="Z326" s="266">
        <f>Y326*X326</f>
        <v>3.22</v>
      </c>
      <c r="AA326" s="266">
        <f t="shared" ref="AA326" si="158">+Y326</f>
        <v>644</v>
      </c>
      <c r="AB326" s="266">
        <f t="shared" ref="AB326" si="159">+Z326</f>
        <v>3.22</v>
      </c>
      <c r="AC326" s="1021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  <c r="IU326" s="29"/>
      <c r="IV326" s="29"/>
      <c r="IW326" s="29"/>
      <c r="IX326" s="29"/>
      <c r="IY326" s="29"/>
      <c r="IZ326" s="29"/>
      <c r="JA326" s="29"/>
      <c r="JB326" s="29"/>
      <c r="JC326" s="29"/>
      <c r="JD326" s="29"/>
      <c r="JE326" s="29"/>
      <c r="JF326" s="29"/>
      <c r="JG326" s="29"/>
      <c r="JH326" s="29"/>
      <c r="JI326" s="29"/>
      <c r="JJ326" s="29"/>
      <c r="JK326" s="29"/>
      <c r="JL326" s="29"/>
      <c r="JM326" s="29"/>
      <c r="JN326" s="29"/>
      <c r="JO326" s="29"/>
      <c r="JP326" s="29"/>
      <c r="JQ326" s="29"/>
      <c r="JR326" s="29"/>
      <c r="JS326" s="29"/>
      <c r="JT326" s="29"/>
      <c r="JU326" s="29"/>
      <c r="JV326" s="29"/>
      <c r="JW326" s="29"/>
      <c r="JX326" s="29"/>
      <c r="JY326" s="29"/>
      <c r="JZ326" s="29"/>
      <c r="KA326" s="29"/>
      <c r="KB326" s="29"/>
      <c r="KC326" s="29"/>
      <c r="KD326" s="29"/>
      <c r="KE326" s="29"/>
      <c r="KF326" s="29"/>
      <c r="KG326" s="29"/>
      <c r="KH326" s="29"/>
      <c r="KI326" s="29"/>
      <c r="KJ326" s="29"/>
      <c r="KK326" s="29"/>
      <c r="KL326" s="29"/>
      <c r="KM326" s="29"/>
      <c r="KN326" s="29"/>
      <c r="KO326" s="29"/>
      <c r="KP326" s="29"/>
      <c r="KQ326" s="29"/>
      <c r="KR326" s="29"/>
      <c r="KS326" s="29"/>
      <c r="KT326" s="29"/>
      <c r="KU326" s="29"/>
      <c r="KV326" s="29"/>
      <c r="KW326" s="29"/>
      <c r="KX326" s="29"/>
      <c r="KY326" s="29"/>
      <c r="KZ326" s="29"/>
      <c r="LA326" s="29"/>
      <c r="LB326" s="29"/>
      <c r="LC326" s="29"/>
      <c r="LD326" s="29"/>
      <c r="LE326" s="29"/>
      <c r="LF326" s="29"/>
      <c r="LG326" s="29"/>
      <c r="LH326" s="29"/>
      <c r="LI326" s="29"/>
      <c r="LJ326" s="29"/>
      <c r="LK326" s="29"/>
      <c r="LL326" s="29"/>
      <c r="LM326" s="29"/>
      <c r="LN326" s="29"/>
      <c r="LO326" s="29"/>
      <c r="LP326" s="29"/>
      <c r="LQ326" s="29"/>
      <c r="LR326" s="29"/>
      <c r="LS326" s="29"/>
      <c r="LT326" s="29"/>
      <c r="LU326" s="29"/>
      <c r="LV326" s="29"/>
      <c r="LW326" s="29"/>
      <c r="LX326" s="29"/>
      <c r="LY326" s="29"/>
      <c r="LZ326" s="29"/>
      <c r="MA326" s="29"/>
      <c r="MB326" s="29"/>
      <c r="MC326" s="29"/>
      <c r="MD326" s="29"/>
      <c r="ME326" s="29"/>
      <c r="MF326" s="29"/>
      <c r="MG326" s="29"/>
      <c r="MH326" s="29"/>
      <c r="MI326" s="29"/>
      <c r="MJ326" s="29"/>
      <c r="MK326" s="29"/>
      <c r="ML326" s="29"/>
      <c r="MM326" s="29"/>
      <c r="MN326" s="29"/>
      <c r="MO326" s="29"/>
      <c r="MP326" s="29"/>
      <c r="MQ326" s="29"/>
      <c r="MR326" s="29"/>
      <c r="MS326" s="29"/>
      <c r="MT326" s="29"/>
      <c r="MU326" s="29"/>
      <c r="MV326" s="29"/>
      <c r="MW326" s="29"/>
      <c r="MX326" s="29"/>
      <c r="MY326" s="29"/>
      <c r="MZ326" s="29"/>
      <c r="NA326" s="29"/>
      <c r="NB326" s="29"/>
      <c r="NC326" s="29"/>
      <c r="ND326" s="29"/>
      <c r="NE326" s="29"/>
      <c r="NF326" s="29"/>
      <c r="NG326" s="29"/>
      <c r="NH326" s="29"/>
      <c r="NI326" s="29"/>
      <c r="NJ326" s="29"/>
      <c r="NK326" s="29"/>
      <c r="NL326" s="29"/>
      <c r="NM326" s="29"/>
      <c r="NN326" s="29"/>
      <c r="NO326" s="29"/>
      <c r="NP326" s="29"/>
      <c r="NQ326" s="29"/>
      <c r="NR326" s="29"/>
      <c r="NS326" s="29"/>
      <c r="NT326" s="29"/>
      <c r="NU326" s="29"/>
      <c r="NV326" s="29"/>
      <c r="NW326" s="29"/>
      <c r="NX326" s="29"/>
      <c r="NY326" s="29"/>
      <c r="NZ326" s="29"/>
      <c r="OA326" s="29"/>
      <c r="OB326" s="29"/>
      <c r="OC326" s="29"/>
      <c r="OD326" s="29"/>
      <c r="OE326" s="29"/>
      <c r="OF326" s="29"/>
      <c r="OG326" s="29"/>
      <c r="OH326" s="29"/>
      <c r="OI326" s="29"/>
      <c r="OJ326" s="29"/>
      <c r="OK326" s="29"/>
      <c r="OL326" s="29"/>
      <c r="OM326" s="29"/>
      <c r="ON326" s="29"/>
      <c r="OO326" s="29"/>
      <c r="OP326" s="29"/>
      <c r="OQ326" s="29"/>
      <c r="OR326" s="29"/>
      <c r="OS326" s="29"/>
      <c r="OT326" s="29"/>
      <c r="OU326" s="29"/>
      <c r="OV326" s="29"/>
      <c r="OW326" s="29"/>
      <c r="OX326" s="29"/>
      <c r="OY326" s="29"/>
      <c r="OZ326" s="29"/>
      <c r="PA326" s="29"/>
      <c r="PB326" s="29"/>
      <c r="PC326" s="29"/>
      <c r="PD326" s="29"/>
      <c r="PE326" s="29"/>
      <c r="PF326" s="29"/>
      <c r="PG326" s="29"/>
      <c r="PH326" s="29"/>
      <c r="PI326" s="29"/>
      <c r="PJ326" s="29"/>
      <c r="PK326" s="29"/>
      <c r="PL326" s="29"/>
      <c r="PM326" s="29"/>
      <c r="PN326" s="29"/>
      <c r="PO326" s="29"/>
      <c r="PP326" s="29"/>
      <c r="PQ326" s="29"/>
      <c r="PR326" s="29"/>
      <c r="PS326" s="29"/>
      <c r="PT326" s="29"/>
      <c r="PU326" s="29"/>
      <c r="PV326" s="29"/>
      <c r="PW326" s="29"/>
      <c r="PX326" s="29"/>
      <c r="PY326" s="29"/>
      <c r="PZ326" s="29"/>
      <c r="QA326" s="29"/>
      <c r="QB326" s="29"/>
      <c r="QC326" s="29"/>
      <c r="QD326" s="29"/>
      <c r="QE326" s="29"/>
      <c r="QF326" s="29"/>
      <c r="QG326" s="29"/>
      <c r="QH326" s="29"/>
      <c r="QI326" s="29"/>
      <c r="QJ326" s="29"/>
      <c r="QK326" s="29"/>
      <c r="QL326" s="29"/>
      <c r="QM326" s="29"/>
      <c r="QN326" s="29"/>
      <c r="QO326" s="29"/>
      <c r="QP326" s="29"/>
      <c r="QQ326" s="29"/>
      <c r="QR326" s="29"/>
      <c r="QS326" s="29"/>
      <c r="QT326" s="29"/>
      <c r="QU326" s="29"/>
      <c r="QV326" s="29"/>
      <c r="QW326" s="29"/>
      <c r="QX326" s="29"/>
      <c r="QY326" s="29"/>
      <c r="QZ326" s="29"/>
      <c r="RA326" s="29"/>
      <c r="RB326" s="29"/>
      <c r="RC326" s="29"/>
      <c r="RD326" s="29"/>
      <c r="RE326" s="29"/>
      <c r="RF326" s="29"/>
      <c r="RG326" s="29"/>
      <c r="RH326" s="29"/>
      <c r="RI326" s="29"/>
      <c r="RJ326" s="29"/>
      <c r="RK326" s="29"/>
      <c r="RL326" s="29"/>
      <c r="RM326" s="29"/>
      <c r="RN326" s="29"/>
      <c r="RO326" s="29"/>
      <c r="RP326" s="29"/>
      <c r="RQ326" s="29"/>
      <c r="RR326" s="29"/>
      <c r="RS326" s="29"/>
      <c r="RT326" s="29"/>
      <c r="RU326" s="29"/>
      <c r="RV326" s="29"/>
      <c r="RW326" s="29"/>
      <c r="RX326" s="29"/>
      <c r="RY326" s="29"/>
      <c r="RZ326" s="29"/>
      <c r="SA326" s="29"/>
      <c r="SB326" s="29"/>
      <c r="SC326" s="29"/>
      <c r="SD326" s="29"/>
      <c r="SE326" s="29"/>
      <c r="SF326" s="29"/>
      <c r="SG326" s="29"/>
      <c r="SH326" s="29"/>
      <c r="SI326" s="29"/>
      <c r="SJ326" s="29"/>
      <c r="SK326" s="29"/>
      <c r="SL326" s="29"/>
      <c r="SM326" s="29"/>
      <c r="SN326" s="29"/>
      <c r="SO326" s="29"/>
      <c r="SP326" s="29"/>
      <c r="SQ326" s="29"/>
      <c r="SR326" s="29"/>
      <c r="SS326" s="29"/>
      <c r="ST326" s="29"/>
      <c r="SU326" s="29"/>
      <c r="SV326" s="29"/>
      <c r="SW326" s="29"/>
      <c r="SX326" s="29"/>
      <c r="SY326" s="29"/>
      <c r="SZ326" s="29"/>
      <c r="TA326" s="29"/>
      <c r="TB326" s="29"/>
      <c r="TC326" s="29"/>
      <c r="TD326" s="29"/>
      <c r="TE326" s="29"/>
      <c r="TF326" s="29"/>
      <c r="TG326" s="29"/>
      <c r="TH326" s="29"/>
      <c r="TI326" s="29"/>
      <c r="TJ326" s="29"/>
      <c r="TK326" s="29"/>
      <c r="TL326" s="29"/>
      <c r="TM326" s="29"/>
      <c r="TN326" s="29"/>
      <c r="TO326" s="29"/>
      <c r="TP326" s="29"/>
      <c r="TQ326" s="29"/>
      <c r="TR326" s="29"/>
      <c r="TS326" s="29"/>
      <c r="TT326" s="29"/>
      <c r="TU326" s="29"/>
      <c r="TV326" s="29"/>
      <c r="TW326" s="29"/>
      <c r="TX326" s="29"/>
      <c r="TY326" s="29"/>
      <c r="TZ326" s="29"/>
      <c r="UA326" s="29"/>
      <c r="UB326" s="29"/>
      <c r="UC326" s="29"/>
      <c r="UD326" s="29"/>
      <c r="UE326" s="29"/>
      <c r="UF326" s="29"/>
      <c r="UG326" s="29"/>
      <c r="UH326" s="29"/>
      <c r="UI326" s="29"/>
      <c r="UJ326" s="29"/>
      <c r="UK326" s="29"/>
      <c r="UL326" s="29"/>
      <c r="UM326" s="29"/>
      <c r="UN326" s="29"/>
      <c r="UO326" s="29"/>
      <c r="UP326" s="29"/>
      <c r="UQ326" s="29"/>
      <c r="UR326" s="29"/>
      <c r="US326" s="29"/>
      <c r="UT326" s="29"/>
      <c r="UU326" s="29"/>
      <c r="UV326" s="29"/>
      <c r="UW326" s="29"/>
      <c r="UX326" s="29"/>
      <c r="UY326" s="29"/>
      <c r="UZ326" s="29"/>
      <c r="VA326" s="29"/>
      <c r="VB326" s="29"/>
      <c r="VC326" s="29"/>
      <c r="VD326" s="29"/>
      <c r="VE326" s="29"/>
      <c r="VF326" s="29"/>
      <c r="VG326" s="29"/>
      <c r="VH326" s="29"/>
      <c r="VI326" s="29"/>
      <c r="VJ326" s="29"/>
      <c r="VK326" s="29"/>
      <c r="VL326" s="29"/>
      <c r="VM326" s="29"/>
      <c r="VN326" s="29"/>
      <c r="VO326" s="29"/>
      <c r="VP326" s="29"/>
      <c r="VQ326" s="29"/>
      <c r="VR326" s="29"/>
      <c r="VS326" s="29"/>
      <c r="VT326" s="29"/>
      <c r="VU326" s="29"/>
      <c r="VV326" s="29"/>
      <c r="VW326" s="29"/>
      <c r="VX326" s="29"/>
      <c r="VY326" s="29"/>
      <c r="VZ326" s="29"/>
      <c r="WA326" s="29"/>
      <c r="WB326" s="29"/>
      <c r="WC326" s="29"/>
      <c r="WD326" s="29"/>
      <c r="WE326" s="29"/>
      <c r="WF326" s="29"/>
      <c r="WG326" s="29"/>
      <c r="WH326" s="29"/>
      <c r="WI326" s="29"/>
      <c r="WJ326" s="29"/>
      <c r="WK326" s="29"/>
      <c r="WL326" s="29"/>
      <c r="WM326" s="29"/>
      <c r="WN326" s="29"/>
      <c r="WO326" s="29"/>
      <c r="WP326" s="29"/>
      <c r="WQ326" s="29"/>
      <c r="WR326" s="29"/>
      <c r="WS326" s="29"/>
      <c r="WT326" s="29"/>
      <c r="WU326" s="29"/>
      <c r="WV326" s="29"/>
      <c r="WW326" s="29"/>
      <c r="WX326" s="29"/>
      <c r="WY326" s="29"/>
      <c r="WZ326" s="29"/>
      <c r="XA326" s="29"/>
      <c r="XB326" s="29"/>
      <c r="XC326" s="29"/>
      <c r="XD326" s="29"/>
      <c r="XE326" s="29"/>
      <c r="XF326" s="29"/>
      <c r="XG326" s="29"/>
      <c r="XH326" s="29"/>
      <c r="XI326" s="29"/>
      <c r="XJ326" s="29"/>
      <c r="XK326" s="29"/>
      <c r="XL326" s="29"/>
      <c r="XM326" s="29"/>
      <c r="XN326" s="29"/>
      <c r="XO326" s="29"/>
      <c r="XP326" s="29"/>
      <c r="XQ326" s="29"/>
      <c r="XR326" s="29"/>
      <c r="XS326" s="29"/>
      <c r="XT326" s="29"/>
      <c r="XU326" s="29"/>
      <c r="XV326" s="29"/>
      <c r="XW326" s="29"/>
      <c r="XX326" s="29"/>
      <c r="XY326" s="29"/>
      <c r="XZ326" s="29"/>
      <c r="YA326" s="29"/>
      <c r="YB326" s="29"/>
      <c r="YC326" s="29"/>
      <c r="YD326" s="29"/>
      <c r="YE326" s="29"/>
      <c r="YF326" s="29"/>
      <c r="YG326" s="29"/>
      <c r="YH326" s="29"/>
      <c r="YI326" s="29"/>
    </row>
    <row r="327" spans="1:659" s="87" customFormat="1" ht="18.75">
      <c r="A327" s="1020"/>
      <c r="B327" s="1021" t="s">
        <v>42</v>
      </c>
      <c r="C327" s="266"/>
      <c r="D327" s="1022"/>
      <c r="E327" s="266"/>
      <c r="F327" s="266"/>
      <c r="G327" s="1014"/>
      <c r="H327" s="1014"/>
      <c r="I327" s="266"/>
      <c r="J327" s="266"/>
      <c r="K327" s="266"/>
      <c r="L327" s="266"/>
      <c r="M327" s="1021"/>
      <c r="N327" s="1021"/>
      <c r="O327" s="254">
        <v>5.0000000000000001E-3</v>
      </c>
      <c r="P327" s="266">
        <v>645</v>
      </c>
      <c r="Q327" s="266">
        <f>P327*O327</f>
        <v>3.2250000000000001</v>
      </c>
      <c r="R327" s="266">
        <f t="shared" ref="R327" si="160">+P327</f>
        <v>645</v>
      </c>
      <c r="S327" s="266">
        <f t="shared" ref="S327" si="161">+Q327</f>
        <v>3.2250000000000001</v>
      </c>
      <c r="T327" s="266"/>
      <c r="U327" s="266"/>
      <c r="V327" s="1021"/>
      <c r="W327" s="1021"/>
      <c r="X327" s="254">
        <v>5.0000000000000001E-3</v>
      </c>
      <c r="Y327" s="266">
        <v>645</v>
      </c>
      <c r="Z327" s="266">
        <f>Y327*X327</f>
        <v>3.2250000000000001</v>
      </c>
      <c r="AA327" s="266">
        <f t="shared" ref="AA327" si="162">+Y327</f>
        <v>645</v>
      </c>
      <c r="AB327" s="266">
        <f t="shared" ref="AB327" si="163">+Z327</f>
        <v>3.2250000000000001</v>
      </c>
      <c r="AC327" s="1021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  <c r="IP327" s="29"/>
      <c r="IQ327" s="29"/>
      <c r="IR327" s="29"/>
      <c r="IS327" s="29"/>
      <c r="IT327" s="29"/>
      <c r="IU327" s="29"/>
      <c r="IV327" s="29"/>
      <c r="IW327" s="29"/>
      <c r="IX327" s="29"/>
      <c r="IY327" s="29"/>
      <c r="IZ327" s="29"/>
      <c r="JA327" s="29"/>
      <c r="JB327" s="29"/>
      <c r="JC327" s="29"/>
      <c r="JD327" s="29"/>
      <c r="JE327" s="29"/>
      <c r="JF327" s="29"/>
      <c r="JG327" s="29"/>
      <c r="JH327" s="29"/>
      <c r="JI327" s="29"/>
      <c r="JJ327" s="29"/>
      <c r="JK327" s="29"/>
      <c r="JL327" s="29"/>
      <c r="JM327" s="29"/>
      <c r="JN327" s="29"/>
      <c r="JO327" s="29"/>
      <c r="JP327" s="29"/>
      <c r="JQ327" s="29"/>
      <c r="JR327" s="29"/>
      <c r="JS327" s="29"/>
      <c r="JT327" s="29"/>
      <c r="JU327" s="29"/>
      <c r="JV327" s="29"/>
      <c r="JW327" s="29"/>
      <c r="JX327" s="29"/>
      <c r="JY327" s="29"/>
      <c r="JZ327" s="29"/>
      <c r="KA327" s="29"/>
      <c r="KB327" s="29"/>
      <c r="KC327" s="29"/>
      <c r="KD327" s="29"/>
      <c r="KE327" s="29"/>
      <c r="KF327" s="29"/>
      <c r="KG327" s="29"/>
      <c r="KH327" s="29"/>
      <c r="KI327" s="29"/>
      <c r="KJ327" s="29"/>
      <c r="KK327" s="29"/>
      <c r="KL327" s="29"/>
      <c r="KM327" s="29"/>
      <c r="KN327" s="29"/>
      <c r="KO327" s="29"/>
      <c r="KP327" s="29"/>
      <c r="KQ327" s="29"/>
      <c r="KR327" s="29"/>
      <c r="KS327" s="29"/>
      <c r="KT327" s="29"/>
      <c r="KU327" s="29"/>
      <c r="KV327" s="29"/>
      <c r="KW327" s="29"/>
      <c r="KX327" s="29"/>
      <c r="KY327" s="29"/>
      <c r="KZ327" s="29"/>
      <c r="LA327" s="29"/>
      <c r="LB327" s="29"/>
      <c r="LC327" s="29"/>
      <c r="LD327" s="29"/>
      <c r="LE327" s="29"/>
      <c r="LF327" s="29"/>
      <c r="LG327" s="29"/>
      <c r="LH327" s="29"/>
      <c r="LI327" s="29"/>
      <c r="LJ327" s="29"/>
      <c r="LK327" s="29"/>
      <c r="LL327" s="29"/>
      <c r="LM327" s="29"/>
      <c r="LN327" s="29"/>
      <c r="LO327" s="29"/>
      <c r="LP327" s="29"/>
      <c r="LQ327" s="29"/>
      <c r="LR327" s="29"/>
      <c r="LS327" s="29"/>
      <c r="LT327" s="29"/>
      <c r="LU327" s="29"/>
      <c r="LV327" s="29"/>
      <c r="LW327" s="29"/>
      <c r="LX327" s="29"/>
      <c r="LY327" s="29"/>
      <c r="LZ327" s="29"/>
      <c r="MA327" s="29"/>
      <c r="MB327" s="29"/>
      <c r="MC327" s="29"/>
      <c r="MD327" s="29"/>
      <c r="ME327" s="29"/>
      <c r="MF327" s="29"/>
      <c r="MG327" s="29"/>
      <c r="MH327" s="29"/>
      <c r="MI327" s="29"/>
      <c r="MJ327" s="29"/>
      <c r="MK327" s="29"/>
      <c r="ML327" s="29"/>
      <c r="MM327" s="29"/>
      <c r="MN327" s="29"/>
      <c r="MO327" s="29"/>
      <c r="MP327" s="29"/>
      <c r="MQ327" s="29"/>
      <c r="MR327" s="29"/>
      <c r="MS327" s="29"/>
      <c r="MT327" s="29"/>
      <c r="MU327" s="29"/>
      <c r="MV327" s="29"/>
      <c r="MW327" s="29"/>
      <c r="MX327" s="29"/>
      <c r="MY327" s="29"/>
      <c r="MZ327" s="29"/>
      <c r="NA327" s="29"/>
      <c r="NB327" s="29"/>
      <c r="NC327" s="29"/>
      <c r="ND327" s="29"/>
      <c r="NE327" s="29"/>
      <c r="NF327" s="29"/>
      <c r="NG327" s="29"/>
      <c r="NH327" s="29"/>
      <c r="NI327" s="29"/>
      <c r="NJ327" s="29"/>
      <c r="NK327" s="29"/>
      <c r="NL327" s="29"/>
      <c r="NM327" s="29"/>
      <c r="NN327" s="29"/>
      <c r="NO327" s="29"/>
      <c r="NP327" s="29"/>
      <c r="NQ327" s="29"/>
      <c r="NR327" s="29"/>
      <c r="NS327" s="29"/>
      <c r="NT327" s="29"/>
      <c r="NU327" s="29"/>
      <c r="NV327" s="29"/>
      <c r="NW327" s="29"/>
      <c r="NX327" s="29"/>
      <c r="NY327" s="29"/>
      <c r="NZ327" s="29"/>
      <c r="OA327" s="29"/>
      <c r="OB327" s="29"/>
      <c r="OC327" s="29"/>
      <c r="OD327" s="29"/>
      <c r="OE327" s="29"/>
      <c r="OF327" s="29"/>
      <c r="OG327" s="29"/>
      <c r="OH327" s="29"/>
      <c r="OI327" s="29"/>
      <c r="OJ327" s="29"/>
      <c r="OK327" s="29"/>
      <c r="OL327" s="29"/>
      <c r="OM327" s="29"/>
      <c r="ON327" s="29"/>
      <c r="OO327" s="29"/>
      <c r="OP327" s="29"/>
      <c r="OQ327" s="29"/>
      <c r="OR327" s="29"/>
      <c r="OS327" s="29"/>
      <c r="OT327" s="29"/>
      <c r="OU327" s="29"/>
      <c r="OV327" s="29"/>
      <c r="OW327" s="29"/>
      <c r="OX327" s="29"/>
      <c r="OY327" s="29"/>
      <c r="OZ327" s="29"/>
      <c r="PA327" s="29"/>
      <c r="PB327" s="29"/>
      <c r="PC327" s="29"/>
      <c r="PD327" s="29"/>
      <c r="PE327" s="29"/>
      <c r="PF327" s="29"/>
      <c r="PG327" s="29"/>
      <c r="PH327" s="29"/>
      <c r="PI327" s="29"/>
      <c r="PJ327" s="29"/>
      <c r="PK327" s="29"/>
      <c r="PL327" s="29"/>
      <c r="PM327" s="29"/>
      <c r="PN327" s="29"/>
      <c r="PO327" s="29"/>
      <c r="PP327" s="29"/>
      <c r="PQ327" s="29"/>
      <c r="PR327" s="29"/>
      <c r="PS327" s="29"/>
      <c r="PT327" s="29"/>
      <c r="PU327" s="29"/>
      <c r="PV327" s="29"/>
      <c r="PW327" s="29"/>
      <c r="PX327" s="29"/>
      <c r="PY327" s="29"/>
      <c r="PZ327" s="29"/>
      <c r="QA327" s="29"/>
      <c r="QB327" s="29"/>
      <c r="QC327" s="29"/>
      <c r="QD327" s="29"/>
      <c r="QE327" s="29"/>
      <c r="QF327" s="29"/>
      <c r="QG327" s="29"/>
      <c r="QH327" s="29"/>
      <c r="QI327" s="29"/>
      <c r="QJ327" s="29"/>
      <c r="QK327" s="29"/>
      <c r="QL327" s="29"/>
      <c r="QM327" s="29"/>
      <c r="QN327" s="29"/>
      <c r="QO327" s="29"/>
      <c r="QP327" s="29"/>
      <c r="QQ327" s="29"/>
      <c r="QR327" s="29"/>
      <c r="QS327" s="29"/>
      <c r="QT327" s="29"/>
      <c r="QU327" s="29"/>
      <c r="QV327" s="29"/>
      <c r="QW327" s="29"/>
      <c r="QX327" s="29"/>
      <c r="QY327" s="29"/>
      <c r="QZ327" s="29"/>
      <c r="RA327" s="29"/>
      <c r="RB327" s="29"/>
      <c r="RC327" s="29"/>
      <c r="RD327" s="29"/>
      <c r="RE327" s="29"/>
      <c r="RF327" s="29"/>
      <c r="RG327" s="29"/>
      <c r="RH327" s="29"/>
      <c r="RI327" s="29"/>
      <c r="RJ327" s="29"/>
      <c r="RK327" s="29"/>
      <c r="RL327" s="29"/>
      <c r="RM327" s="29"/>
      <c r="RN327" s="29"/>
      <c r="RO327" s="29"/>
      <c r="RP327" s="29"/>
      <c r="RQ327" s="29"/>
      <c r="RR327" s="29"/>
      <c r="RS327" s="29"/>
      <c r="RT327" s="29"/>
      <c r="RU327" s="29"/>
      <c r="RV327" s="29"/>
      <c r="RW327" s="29"/>
      <c r="RX327" s="29"/>
      <c r="RY327" s="29"/>
      <c r="RZ327" s="29"/>
      <c r="SA327" s="29"/>
      <c r="SB327" s="29"/>
      <c r="SC327" s="29"/>
      <c r="SD327" s="29"/>
      <c r="SE327" s="29"/>
      <c r="SF327" s="29"/>
      <c r="SG327" s="29"/>
      <c r="SH327" s="29"/>
      <c r="SI327" s="29"/>
      <c r="SJ327" s="29"/>
      <c r="SK327" s="29"/>
      <c r="SL327" s="29"/>
      <c r="SM327" s="29"/>
      <c r="SN327" s="29"/>
      <c r="SO327" s="29"/>
      <c r="SP327" s="29"/>
      <c r="SQ327" s="29"/>
      <c r="SR327" s="29"/>
      <c r="SS327" s="29"/>
      <c r="ST327" s="29"/>
      <c r="SU327" s="29"/>
      <c r="SV327" s="29"/>
      <c r="SW327" s="29"/>
      <c r="SX327" s="29"/>
      <c r="SY327" s="29"/>
      <c r="SZ327" s="29"/>
      <c r="TA327" s="29"/>
      <c r="TB327" s="29"/>
      <c r="TC327" s="29"/>
      <c r="TD327" s="29"/>
      <c r="TE327" s="29"/>
      <c r="TF327" s="29"/>
      <c r="TG327" s="29"/>
      <c r="TH327" s="29"/>
      <c r="TI327" s="29"/>
      <c r="TJ327" s="29"/>
      <c r="TK327" s="29"/>
      <c r="TL327" s="29"/>
      <c r="TM327" s="29"/>
      <c r="TN327" s="29"/>
      <c r="TO327" s="29"/>
      <c r="TP327" s="29"/>
      <c r="TQ327" s="29"/>
      <c r="TR327" s="29"/>
      <c r="TS327" s="29"/>
      <c r="TT327" s="29"/>
      <c r="TU327" s="29"/>
      <c r="TV327" s="29"/>
      <c r="TW327" s="29"/>
      <c r="TX327" s="29"/>
      <c r="TY327" s="29"/>
      <c r="TZ327" s="29"/>
      <c r="UA327" s="29"/>
      <c r="UB327" s="29"/>
      <c r="UC327" s="29"/>
      <c r="UD327" s="29"/>
      <c r="UE327" s="29"/>
      <c r="UF327" s="29"/>
      <c r="UG327" s="29"/>
      <c r="UH327" s="29"/>
      <c r="UI327" s="29"/>
      <c r="UJ327" s="29"/>
      <c r="UK327" s="29"/>
      <c r="UL327" s="29"/>
      <c r="UM327" s="29"/>
      <c r="UN327" s="29"/>
      <c r="UO327" s="29"/>
      <c r="UP327" s="29"/>
      <c r="UQ327" s="29"/>
      <c r="UR327" s="29"/>
      <c r="US327" s="29"/>
      <c r="UT327" s="29"/>
      <c r="UU327" s="29"/>
      <c r="UV327" s="29"/>
      <c r="UW327" s="29"/>
      <c r="UX327" s="29"/>
      <c r="UY327" s="29"/>
      <c r="UZ327" s="29"/>
      <c r="VA327" s="29"/>
      <c r="VB327" s="29"/>
      <c r="VC327" s="29"/>
      <c r="VD327" s="29"/>
      <c r="VE327" s="29"/>
      <c r="VF327" s="29"/>
      <c r="VG327" s="29"/>
      <c r="VH327" s="29"/>
      <c r="VI327" s="29"/>
      <c r="VJ327" s="29"/>
      <c r="VK327" s="29"/>
      <c r="VL327" s="29"/>
      <c r="VM327" s="29"/>
      <c r="VN327" s="29"/>
      <c r="VO327" s="29"/>
      <c r="VP327" s="29"/>
      <c r="VQ327" s="29"/>
      <c r="VR327" s="29"/>
      <c r="VS327" s="29"/>
      <c r="VT327" s="29"/>
      <c r="VU327" s="29"/>
      <c r="VV327" s="29"/>
      <c r="VW327" s="29"/>
      <c r="VX327" s="29"/>
      <c r="VY327" s="29"/>
      <c r="VZ327" s="29"/>
      <c r="WA327" s="29"/>
      <c r="WB327" s="29"/>
      <c r="WC327" s="29"/>
      <c r="WD327" s="29"/>
      <c r="WE327" s="29"/>
      <c r="WF327" s="29"/>
      <c r="WG327" s="29"/>
      <c r="WH327" s="29"/>
      <c r="WI327" s="29"/>
      <c r="WJ327" s="29"/>
      <c r="WK327" s="29"/>
      <c r="WL327" s="29"/>
      <c r="WM327" s="29"/>
      <c r="WN327" s="29"/>
      <c r="WO327" s="29"/>
      <c r="WP327" s="29"/>
      <c r="WQ327" s="29"/>
      <c r="WR327" s="29"/>
      <c r="WS327" s="29"/>
      <c r="WT327" s="29"/>
      <c r="WU327" s="29"/>
      <c r="WV327" s="29"/>
      <c r="WW327" s="29"/>
      <c r="WX327" s="29"/>
      <c r="WY327" s="29"/>
      <c r="WZ327" s="29"/>
      <c r="XA327" s="29"/>
      <c r="XB327" s="29"/>
      <c r="XC327" s="29"/>
      <c r="XD327" s="29"/>
      <c r="XE327" s="29"/>
      <c r="XF327" s="29"/>
      <c r="XG327" s="29"/>
      <c r="XH327" s="29"/>
      <c r="XI327" s="29"/>
      <c r="XJ327" s="29"/>
      <c r="XK327" s="29"/>
      <c r="XL327" s="29"/>
      <c r="XM327" s="29"/>
      <c r="XN327" s="29"/>
      <c r="XO327" s="29"/>
      <c r="XP327" s="29"/>
      <c r="XQ327" s="29"/>
      <c r="XR327" s="29"/>
      <c r="XS327" s="29"/>
      <c r="XT327" s="29"/>
      <c r="XU327" s="29"/>
      <c r="XV327" s="29"/>
      <c r="XW327" s="29"/>
      <c r="XX327" s="29"/>
      <c r="XY327" s="29"/>
      <c r="XZ327" s="29"/>
      <c r="YA327" s="29"/>
      <c r="YB327" s="29"/>
      <c r="YC327" s="29"/>
      <c r="YD327" s="29"/>
      <c r="YE327" s="29"/>
      <c r="YF327" s="29"/>
      <c r="YG327" s="29"/>
      <c r="YH327" s="29"/>
      <c r="YI327" s="29"/>
    </row>
    <row r="328" spans="1:659" s="87" customFormat="1" ht="18.75">
      <c r="A328" s="1020">
        <v>16.02</v>
      </c>
      <c r="B328" s="1021" t="s">
        <v>326</v>
      </c>
      <c r="C328" s="266">
        <v>1076</v>
      </c>
      <c r="D328" s="1022">
        <v>5.38</v>
      </c>
      <c r="E328" s="266">
        <v>1076</v>
      </c>
      <c r="F328" s="266">
        <v>5.38</v>
      </c>
      <c r="G328" s="1017">
        <f t="shared" si="154"/>
        <v>1</v>
      </c>
      <c r="H328" s="1017">
        <f t="shared" si="155"/>
        <v>1</v>
      </c>
      <c r="I328" s="266">
        <f>C328-E328</f>
        <v>0</v>
      </c>
      <c r="J328" s="1022">
        <f>D328-F328</f>
        <v>0</v>
      </c>
      <c r="K328" s="266"/>
      <c r="L328" s="266"/>
      <c r="M328" s="1021"/>
      <c r="N328" s="1021"/>
      <c r="O328" s="254">
        <v>5.0000000000000001E-3</v>
      </c>
      <c r="P328" s="266">
        <v>1083</v>
      </c>
      <c r="Q328" s="266">
        <f>P328*O328</f>
        <v>5.415</v>
      </c>
      <c r="R328" s="266">
        <f t="shared" ref="R328" si="164">+P328</f>
        <v>1083</v>
      </c>
      <c r="S328" s="266">
        <f t="shared" ref="S328" si="165">+Q328</f>
        <v>5.415</v>
      </c>
      <c r="T328" s="266"/>
      <c r="U328" s="266"/>
      <c r="V328" s="1021"/>
      <c r="W328" s="1021"/>
      <c r="X328" s="254">
        <v>5.0000000000000001E-3</v>
      </c>
      <c r="Y328" s="266">
        <v>1083</v>
      </c>
      <c r="Z328" s="266">
        <f>Y328*X328</f>
        <v>5.415</v>
      </c>
      <c r="AA328" s="266">
        <f t="shared" ref="AA328" si="166">+Y328</f>
        <v>1083</v>
      </c>
      <c r="AB328" s="266">
        <f t="shared" ref="AB328" si="167">+Z328</f>
        <v>5.415</v>
      </c>
      <c r="AC328" s="1021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  <c r="IU328" s="29"/>
      <c r="IV328" s="29"/>
      <c r="IW328" s="29"/>
      <c r="IX328" s="29"/>
      <c r="IY328" s="29"/>
      <c r="IZ328" s="29"/>
      <c r="JA328" s="29"/>
      <c r="JB328" s="29"/>
      <c r="JC328" s="29"/>
      <c r="JD328" s="29"/>
      <c r="JE328" s="29"/>
      <c r="JF328" s="29"/>
      <c r="JG328" s="29"/>
      <c r="JH328" s="29"/>
      <c r="JI328" s="29"/>
      <c r="JJ328" s="29"/>
      <c r="JK328" s="29"/>
      <c r="JL328" s="29"/>
      <c r="JM328" s="29"/>
      <c r="JN328" s="29"/>
      <c r="JO328" s="29"/>
      <c r="JP328" s="29"/>
      <c r="JQ328" s="29"/>
      <c r="JR328" s="29"/>
      <c r="JS328" s="29"/>
      <c r="JT328" s="29"/>
      <c r="JU328" s="29"/>
      <c r="JV328" s="29"/>
      <c r="JW328" s="29"/>
      <c r="JX328" s="29"/>
      <c r="JY328" s="29"/>
      <c r="JZ328" s="29"/>
      <c r="KA328" s="29"/>
      <c r="KB328" s="29"/>
      <c r="KC328" s="29"/>
      <c r="KD328" s="29"/>
      <c r="KE328" s="29"/>
      <c r="KF328" s="29"/>
      <c r="KG328" s="29"/>
      <c r="KH328" s="29"/>
      <c r="KI328" s="29"/>
      <c r="KJ328" s="29"/>
      <c r="KK328" s="29"/>
      <c r="KL328" s="29"/>
      <c r="KM328" s="29"/>
      <c r="KN328" s="29"/>
      <c r="KO328" s="29"/>
      <c r="KP328" s="29"/>
      <c r="KQ328" s="29"/>
      <c r="KR328" s="29"/>
      <c r="KS328" s="29"/>
      <c r="KT328" s="29"/>
      <c r="KU328" s="29"/>
      <c r="KV328" s="29"/>
      <c r="KW328" s="29"/>
      <c r="KX328" s="29"/>
      <c r="KY328" s="29"/>
      <c r="KZ328" s="29"/>
      <c r="LA328" s="29"/>
      <c r="LB328" s="29"/>
      <c r="LC328" s="29"/>
      <c r="LD328" s="29"/>
      <c r="LE328" s="29"/>
      <c r="LF328" s="29"/>
      <c r="LG328" s="29"/>
      <c r="LH328" s="29"/>
      <c r="LI328" s="29"/>
      <c r="LJ328" s="29"/>
      <c r="LK328" s="29"/>
      <c r="LL328" s="29"/>
      <c r="LM328" s="29"/>
      <c r="LN328" s="29"/>
      <c r="LO328" s="29"/>
      <c r="LP328" s="29"/>
      <c r="LQ328" s="29"/>
      <c r="LR328" s="29"/>
      <c r="LS328" s="29"/>
      <c r="LT328" s="29"/>
      <c r="LU328" s="29"/>
      <c r="LV328" s="29"/>
      <c r="LW328" s="29"/>
      <c r="LX328" s="29"/>
      <c r="LY328" s="29"/>
      <c r="LZ328" s="29"/>
      <c r="MA328" s="29"/>
      <c r="MB328" s="29"/>
      <c r="MC328" s="29"/>
      <c r="MD328" s="29"/>
      <c r="ME328" s="29"/>
      <c r="MF328" s="29"/>
      <c r="MG328" s="29"/>
      <c r="MH328" s="29"/>
      <c r="MI328" s="29"/>
      <c r="MJ328" s="29"/>
      <c r="MK328" s="29"/>
      <c r="ML328" s="29"/>
      <c r="MM328" s="29"/>
      <c r="MN328" s="29"/>
      <c r="MO328" s="29"/>
      <c r="MP328" s="29"/>
      <c r="MQ328" s="29"/>
      <c r="MR328" s="29"/>
      <c r="MS328" s="29"/>
      <c r="MT328" s="29"/>
      <c r="MU328" s="29"/>
      <c r="MV328" s="29"/>
      <c r="MW328" s="29"/>
      <c r="MX328" s="29"/>
      <c r="MY328" s="29"/>
      <c r="MZ328" s="29"/>
      <c r="NA328" s="29"/>
      <c r="NB328" s="29"/>
      <c r="NC328" s="29"/>
      <c r="ND328" s="29"/>
      <c r="NE328" s="29"/>
      <c r="NF328" s="29"/>
      <c r="NG328" s="29"/>
      <c r="NH328" s="29"/>
      <c r="NI328" s="29"/>
      <c r="NJ328" s="29"/>
      <c r="NK328" s="29"/>
      <c r="NL328" s="29"/>
      <c r="NM328" s="29"/>
      <c r="NN328" s="29"/>
      <c r="NO328" s="29"/>
      <c r="NP328" s="29"/>
      <c r="NQ328" s="29"/>
      <c r="NR328" s="29"/>
      <c r="NS328" s="29"/>
      <c r="NT328" s="29"/>
      <c r="NU328" s="29"/>
      <c r="NV328" s="29"/>
      <c r="NW328" s="29"/>
      <c r="NX328" s="29"/>
      <c r="NY328" s="29"/>
      <c r="NZ328" s="29"/>
      <c r="OA328" s="29"/>
      <c r="OB328" s="29"/>
      <c r="OC328" s="29"/>
      <c r="OD328" s="29"/>
      <c r="OE328" s="29"/>
      <c r="OF328" s="29"/>
      <c r="OG328" s="29"/>
      <c r="OH328" s="29"/>
      <c r="OI328" s="29"/>
      <c r="OJ328" s="29"/>
      <c r="OK328" s="29"/>
      <c r="OL328" s="29"/>
      <c r="OM328" s="29"/>
      <c r="ON328" s="29"/>
      <c r="OO328" s="29"/>
      <c r="OP328" s="29"/>
      <c r="OQ328" s="29"/>
      <c r="OR328" s="29"/>
      <c r="OS328" s="29"/>
      <c r="OT328" s="29"/>
      <c r="OU328" s="29"/>
      <c r="OV328" s="29"/>
      <c r="OW328" s="29"/>
      <c r="OX328" s="29"/>
      <c r="OY328" s="29"/>
      <c r="OZ328" s="29"/>
      <c r="PA328" s="29"/>
      <c r="PB328" s="29"/>
      <c r="PC328" s="29"/>
      <c r="PD328" s="29"/>
      <c r="PE328" s="29"/>
      <c r="PF328" s="29"/>
      <c r="PG328" s="29"/>
      <c r="PH328" s="29"/>
      <c r="PI328" s="29"/>
      <c r="PJ328" s="29"/>
      <c r="PK328" s="29"/>
      <c r="PL328" s="29"/>
      <c r="PM328" s="29"/>
      <c r="PN328" s="29"/>
      <c r="PO328" s="29"/>
      <c r="PP328" s="29"/>
      <c r="PQ328" s="29"/>
      <c r="PR328" s="29"/>
      <c r="PS328" s="29"/>
      <c r="PT328" s="29"/>
      <c r="PU328" s="29"/>
      <c r="PV328" s="29"/>
      <c r="PW328" s="29"/>
      <c r="PX328" s="29"/>
      <c r="PY328" s="29"/>
      <c r="PZ328" s="29"/>
      <c r="QA328" s="29"/>
      <c r="QB328" s="29"/>
      <c r="QC328" s="29"/>
      <c r="QD328" s="29"/>
      <c r="QE328" s="29"/>
      <c r="QF328" s="29"/>
      <c r="QG328" s="29"/>
      <c r="QH328" s="29"/>
      <c r="QI328" s="29"/>
      <c r="QJ328" s="29"/>
      <c r="QK328" s="29"/>
      <c r="QL328" s="29"/>
      <c r="QM328" s="29"/>
      <c r="QN328" s="29"/>
      <c r="QO328" s="29"/>
      <c r="QP328" s="29"/>
      <c r="QQ328" s="29"/>
      <c r="QR328" s="29"/>
      <c r="QS328" s="29"/>
      <c r="QT328" s="29"/>
      <c r="QU328" s="29"/>
      <c r="QV328" s="29"/>
      <c r="QW328" s="29"/>
      <c r="QX328" s="29"/>
      <c r="QY328" s="29"/>
      <c r="QZ328" s="29"/>
      <c r="RA328" s="29"/>
      <c r="RB328" s="29"/>
      <c r="RC328" s="29"/>
      <c r="RD328" s="29"/>
      <c r="RE328" s="29"/>
      <c r="RF328" s="29"/>
      <c r="RG328" s="29"/>
      <c r="RH328" s="29"/>
      <c r="RI328" s="29"/>
      <c r="RJ328" s="29"/>
      <c r="RK328" s="29"/>
      <c r="RL328" s="29"/>
      <c r="RM328" s="29"/>
      <c r="RN328" s="29"/>
      <c r="RO328" s="29"/>
      <c r="RP328" s="29"/>
      <c r="RQ328" s="29"/>
      <c r="RR328" s="29"/>
      <c r="RS328" s="29"/>
      <c r="RT328" s="29"/>
      <c r="RU328" s="29"/>
      <c r="RV328" s="29"/>
      <c r="RW328" s="29"/>
      <c r="RX328" s="29"/>
      <c r="RY328" s="29"/>
      <c r="RZ328" s="29"/>
      <c r="SA328" s="29"/>
      <c r="SB328" s="29"/>
      <c r="SC328" s="29"/>
      <c r="SD328" s="29"/>
      <c r="SE328" s="29"/>
      <c r="SF328" s="29"/>
      <c r="SG328" s="29"/>
      <c r="SH328" s="29"/>
      <c r="SI328" s="29"/>
      <c r="SJ328" s="29"/>
      <c r="SK328" s="29"/>
      <c r="SL328" s="29"/>
      <c r="SM328" s="29"/>
      <c r="SN328" s="29"/>
      <c r="SO328" s="29"/>
      <c r="SP328" s="29"/>
      <c r="SQ328" s="29"/>
      <c r="SR328" s="29"/>
      <c r="SS328" s="29"/>
      <c r="ST328" s="29"/>
      <c r="SU328" s="29"/>
      <c r="SV328" s="29"/>
      <c r="SW328" s="29"/>
      <c r="SX328" s="29"/>
      <c r="SY328" s="29"/>
      <c r="SZ328" s="29"/>
      <c r="TA328" s="29"/>
      <c r="TB328" s="29"/>
      <c r="TC328" s="29"/>
      <c r="TD328" s="29"/>
      <c r="TE328" s="29"/>
      <c r="TF328" s="29"/>
      <c r="TG328" s="29"/>
      <c r="TH328" s="29"/>
      <c r="TI328" s="29"/>
      <c r="TJ328" s="29"/>
      <c r="TK328" s="29"/>
      <c r="TL328" s="29"/>
      <c r="TM328" s="29"/>
      <c r="TN328" s="29"/>
      <c r="TO328" s="29"/>
      <c r="TP328" s="29"/>
      <c r="TQ328" s="29"/>
      <c r="TR328" s="29"/>
      <c r="TS328" s="29"/>
      <c r="TT328" s="29"/>
      <c r="TU328" s="29"/>
      <c r="TV328" s="29"/>
      <c r="TW328" s="29"/>
      <c r="TX328" s="29"/>
      <c r="TY328" s="29"/>
      <c r="TZ328" s="29"/>
      <c r="UA328" s="29"/>
      <c r="UB328" s="29"/>
      <c r="UC328" s="29"/>
      <c r="UD328" s="29"/>
      <c r="UE328" s="29"/>
      <c r="UF328" s="29"/>
      <c r="UG328" s="29"/>
      <c r="UH328" s="29"/>
      <c r="UI328" s="29"/>
      <c r="UJ328" s="29"/>
      <c r="UK328" s="29"/>
      <c r="UL328" s="29"/>
      <c r="UM328" s="29"/>
      <c r="UN328" s="29"/>
      <c r="UO328" s="29"/>
      <c r="UP328" s="29"/>
      <c r="UQ328" s="29"/>
      <c r="UR328" s="29"/>
      <c r="US328" s="29"/>
      <c r="UT328" s="29"/>
      <c r="UU328" s="29"/>
      <c r="UV328" s="29"/>
      <c r="UW328" s="29"/>
      <c r="UX328" s="29"/>
      <c r="UY328" s="29"/>
      <c r="UZ328" s="29"/>
      <c r="VA328" s="29"/>
      <c r="VB328" s="29"/>
      <c r="VC328" s="29"/>
      <c r="VD328" s="29"/>
      <c r="VE328" s="29"/>
      <c r="VF328" s="29"/>
      <c r="VG328" s="29"/>
      <c r="VH328" s="29"/>
      <c r="VI328" s="29"/>
      <c r="VJ328" s="29"/>
      <c r="VK328" s="29"/>
      <c r="VL328" s="29"/>
      <c r="VM328" s="29"/>
      <c r="VN328" s="29"/>
      <c r="VO328" s="29"/>
      <c r="VP328" s="29"/>
      <c r="VQ328" s="29"/>
      <c r="VR328" s="29"/>
      <c r="VS328" s="29"/>
      <c r="VT328" s="29"/>
      <c r="VU328" s="29"/>
      <c r="VV328" s="29"/>
      <c r="VW328" s="29"/>
      <c r="VX328" s="29"/>
      <c r="VY328" s="29"/>
      <c r="VZ328" s="29"/>
      <c r="WA328" s="29"/>
      <c r="WB328" s="29"/>
      <c r="WC328" s="29"/>
      <c r="WD328" s="29"/>
      <c r="WE328" s="29"/>
      <c r="WF328" s="29"/>
      <c r="WG328" s="29"/>
      <c r="WH328" s="29"/>
      <c r="WI328" s="29"/>
      <c r="WJ328" s="29"/>
      <c r="WK328" s="29"/>
      <c r="WL328" s="29"/>
      <c r="WM328" s="29"/>
      <c r="WN328" s="29"/>
      <c r="WO328" s="29"/>
      <c r="WP328" s="29"/>
      <c r="WQ328" s="29"/>
      <c r="WR328" s="29"/>
      <c r="WS328" s="29"/>
      <c r="WT328" s="29"/>
      <c r="WU328" s="29"/>
      <c r="WV328" s="29"/>
      <c r="WW328" s="29"/>
      <c r="WX328" s="29"/>
      <c r="WY328" s="29"/>
      <c r="WZ328" s="29"/>
      <c r="XA328" s="29"/>
      <c r="XB328" s="29"/>
      <c r="XC328" s="29"/>
      <c r="XD328" s="29"/>
      <c r="XE328" s="29"/>
      <c r="XF328" s="29"/>
      <c r="XG328" s="29"/>
      <c r="XH328" s="29"/>
      <c r="XI328" s="29"/>
      <c r="XJ328" s="29"/>
      <c r="XK328" s="29"/>
      <c r="XL328" s="29"/>
      <c r="XM328" s="29"/>
      <c r="XN328" s="29"/>
      <c r="XO328" s="29"/>
      <c r="XP328" s="29"/>
      <c r="XQ328" s="29"/>
      <c r="XR328" s="29"/>
      <c r="XS328" s="29"/>
      <c r="XT328" s="29"/>
      <c r="XU328" s="29"/>
      <c r="XV328" s="29"/>
      <c r="XW328" s="29"/>
      <c r="XX328" s="29"/>
      <c r="XY328" s="29"/>
      <c r="XZ328" s="29"/>
      <c r="YA328" s="29"/>
      <c r="YB328" s="29"/>
      <c r="YC328" s="29"/>
      <c r="YD328" s="29"/>
      <c r="YE328" s="29"/>
      <c r="YF328" s="29"/>
      <c r="YG328" s="29"/>
      <c r="YH328" s="29"/>
      <c r="YI328" s="29"/>
    </row>
    <row r="329" spans="1:659" s="29" customFormat="1" ht="18.75">
      <c r="A329" s="939"/>
      <c r="B329" s="233" t="s">
        <v>36</v>
      </c>
      <c r="C329" s="233">
        <f>SUM(C326:C328)</f>
        <v>2400</v>
      </c>
      <c r="D329" s="1011">
        <f>SUM(D326:D328)</f>
        <v>12</v>
      </c>
      <c r="E329" s="233">
        <f>SUM(E326:E328)</f>
        <v>2400</v>
      </c>
      <c r="F329" s="1011">
        <f>SUM(F326:F328)</f>
        <v>12</v>
      </c>
      <c r="G329" s="1017">
        <f t="shared" si="154"/>
        <v>1</v>
      </c>
      <c r="H329" s="1017">
        <f t="shared" si="155"/>
        <v>1</v>
      </c>
      <c r="I329" s="233">
        <f>C329-E329</f>
        <v>0</v>
      </c>
      <c r="J329" s="1011">
        <f>D329-F329</f>
        <v>0</v>
      </c>
      <c r="K329" s="233"/>
      <c r="L329" s="233"/>
      <c r="M329" s="233"/>
      <c r="N329" s="233"/>
      <c r="O329" s="234"/>
      <c r="P329" s="233">
        <f>SUM(P326:P328)</f>
        <v>2372</v>
      </c>
      <c r="Q329" s="1011">
        <f>SUM(Q326:Q328)</f>
        <v>11.86</v>
      </c>
      <c r="R329" s="233">
        <f>SUM(R326:R328)</f>
        <v>2372</v>
      </c>
      <c r="S329" s="1011">
        <f>SUM(S326:S328)</f>
        <v>11.86</v>
      </c>
      <c r="T329" s="233"/>
      <c r="U329" s="233"/>
      <c r="V329" s="233"/>
      <c r="W329" s="233"/>
      <c r="X329" s="234"/>
      <c r="Y329" s="233">
        <f>SUM(Y326:Y328)</f>
        <v>2372</v>
      </c>
      <c r="Z329" s="1011">
        <f>SUM(Z326:Z328)</f>
        <v>11.86</v>
      </c>
      <c r="AA329" s="233">
        <f>SUM(AA326:AA328)</f>
        <v>2372</v>
      </c>
      <c r="AB329" s="1011">
        <f>SUM(AB326:AB328)</f>
        <v>11.86</v>
      </c>
      <c r="AC329" s="233"/>
    </row>
    <row r="330" spans="1:659" s="29" customFormat="1" ht="18.75">
      <c r="A330" s="944">
        <v>17</v>
      </c>
      <c r="B330" s="940" t="s">
        <v>94</v>
      </c>
      <c r="C330" s="233"/>
      <c r="D330" s="1011"/>
      <c r="E330" s="233"/>
      <c r="F330" s="233"/>
      <c r="G330" s="233"/>
      <c r="H330" s="233"/>
      <c r="I330" s="233"/>
      <c r="J330" s="233"/>
      <c r="K330" s="233"/>
      <c r="L330" s="233"/>
      <c r="M330" s="940"/>
      <c r="N330" s="940"/>
      <c r="O330" s="234"/>
      <c r="P330" s="233"/>
      <c r="Q330" s="233"/>
      <c r="R330" s="233"/>
      <c r="S330" s="233"/>
      <c r="T330" s="233"/>
      <c r="U330" s="233"/>
      <c r="V330" s="940"/>
      <c r="W330" s="940"/>
      <c r="X330" s="234"/>
      <c r="Y330" s="233"/>
      <c r="Z330" s="233"/>
      <c r="AA330" s="233"/>
      <c r="AB330" s="233"/>
      <c r="AC330" s="940"/>
    </row>
    <row r="331" spans="1:659" s="29" customFormat="1" ht="19.5">
      <c r="A331" s="939">
        <v>17.010000000000002</v>
      </c>
      <c r="B331" s="946" t="s">
        <v>93</v>
      </c>
      <c r="C331" s="267">
        <v>420</v>
      </c>
      <c r="D331" s="1012">
        <v>21</v>
      </c>
      <c r="E331" s="267">
        <v>411</v>
      </c>
      <c r="F331" s="1012">
        <v>20.55</v>
      </c>
      <c r="G331" s="1014">
        <f t="shared" ref="G331:G333" si="168">E331/C331</f>
        <v>0.97857142857142854</v>
      </c>
      <c r="H331" s="1014">
        <f t="shared" ref="H331:H333" si="169">F331/D331</f>
        <v>0.97857142857142865</v>
      </c>
      <c r="I331" s="267">
        <f t="shared" ref="I331:I332" si="170">C331-E331</f>
        <v>9</v>
      </c>
      <c r="J331" s="1012">
        <f t="shared" ref="J331:J332" si="171">D331-F331</f>
        <v>0.44999999999999929</v>
      </c>
      <c r="K331" s="267"/>
      <c r="L331" s="267"/>
      <c r="M331" s="946"/>
      <c r="N331" s="946"/>
      <c r="O331" s="241">
        <v>0.05</v>
      </c>
      <c r="P331" s="267">
        <v>416</v>
      </c>
      <c r="Q331" s="267">
        <f>P331*O331</f>
        <v>20.8</v>
      </c>
      <c r="R331" s="1039">
        <f t="shared" ref="R331:R332" si="172">+P331</f>
        <v>416</v>
      </c>
      <c r="S331" s="1040">
        <f t="shared" ref="S331:S332" si="173">+Q331</f>
        <v>20.8</v>
      </c>
      <c r="T331" s="267"/>
      <c r="U331" s="267"/>
      <c r="V331" s="946"/>
      <c r="W331" s="946"/>
      <c r="X331" s="241">
        <v>0.05</v>
      </c>
      <c r="Y331" s="267">
        <v>416</v>
      </c>
      <c r="Z331" s="267">
        <f>Y331*X331</f>
        <v>20.8</v>
      </c>
      <c r="AA331" s="1039">
        <f t="shared" ref="AA331:AA332" si="174">+Y331</f>
        <v>416</v>
      </c>
      <c r="AB331" s="1040">
        <f t="shared" ref="AB331:AB332" si="175">+Z331</f>
        <v>20.8</v>
      </c>
      <c r="AC331" s="946"/>
    </row>
    <row r="332" spans="1:659" s="29" customFormat="1" ht="19.5">
      <c r="A332" s="939">
        <v>17.02</v>
      </c>
      <c r="B332" s="946" t="s">
        <v>89</v>
      </c>
      <c r="C332" s="267">
        <v>173</v>
      </c>
      <c r="D332" s="1012">
        <v>12.11</v>
      </c>
      <c r="E332" s="267">
        <v>173</v>
      </c>
      <c r="F332" s="267">
        <v>12.11</v>
      </c>
      <c r="G332" s="1014">
        <f t="shared" si="168"/>
        <v>1</v>
      </c>
      <c r="H332" s="1014">
        <f t="shared" si="169"/>
        <v>1</v>
      </c>
      <c r="I332" s="267">
        <f t="shared" si="170"/>
        <v>0</v>
      </c>
      <c r="J332" s="1071">
        <f t="shared" si="171"/>
        <v>0</v>
      </c>
      <c r="K332" s="267"/>
      <c r="L332" s="267"/>
      <c r="M332" s="946"/>
      <c r="N332" s="946"/>
      <c r="O332" s="241">
        <v>7.0000000000000007E-2</v>
      </c>
      <c r="P332" s="267">
        <v>176</v>
      </c>
      <c r="Q332" s="267">
        <f>P332*O332</f>
        <v>12.32</v>
      </c>
      <c r="R332" s="1039">
        <f t="shared" si="172"/>
        <v>176</v>
      </c>
      <c r="S332" s="1040">
        <f t="shared" si="173"/>
        <v>12.32</v>
      </c>
      <c r="T332" s="267"/>
      <c r="U332" s="267"/>
      <c r="V332" s="946"/>
      <c r="W332" s="946"/>
      <c r="X332" s="241">
        <v>7.0000000000000007E-2</v>
      </c>
      <c r="Y332" s="267">
        <v>176</v>
      </c>
      <c r="Z332" s="267">
        <f>Y332*X332</f>
        <v>12.32</v>
      </c>
      <c r="AA332" s="1039">
        <f t="shared" si="174"/>
        <v>176</v>
      </c>
      <c r="AB332" s="1040">
        <f t="shared" si="175"/>
        <v>12.32</v>
      </c>
      <c r="AC332" s="946"/>
    </row>
    <row r="333" spans="1:659" s="29" customFormat="1" ht="18.75">
      <c r="A333" s="939"/>
      <c r="B333" s="233" t="s">
        <v>36</v>
      </c>
      <c r="C333" s="233">
        <f>SUM(C331:C332)</f>
        <v>593</v>
      </c>
      <c r="D333" s="1011">
        <f>SUM(D331:D332)</f>
        <v>33.11</v>
      </c>
      <c r="E333" s="233">
        <f>SUM(E331:E332)</f>
        <v>584</v>
      </c>
      <c r="F333" s="1011">
        <f>SUM(F331:F332)</f>
        <v>32.659999999999997</v>
      </c>
      <c r="G333" s="1017">
        <f t="shared" si="168"/>
        <v>0.98482293423271505</v>
      </c>
      <c r="H333" s="1017">
        <f t="shared" si="169"/>
        <v>0.98640893989731193</v>
      </c>
      <c r="I333" s="233">
        <f>C333-E333</f>
        <v>9</v>
      </c>
      <c r="J333" s="1011">
        <f>D333-F333</f>
        <v>0.45000000000000284</v>
      </c>
      <c r="K333" s="233"/>
      <c r="L333" s="233"/>
      <c r="M333" s="233"/>
      <c r="N333" s="233"/>
      <c r="O333" s="234"/>
      <c r="P333" s="233">
        <f>SUM(P331:P332)</f>
        <v>592</v>
      </c>
      <c r="Q333" s="1011">
        <f>SUM(Q331:Q332)</f>
        <v>33.120000000000005</v>
      </c>
      <c r="R333" s="233">
        <f>SUM(R331:R332)</f>
        <v>592</v>
      </c>
      <c r="S333" s="1011">
        <f>SUM(S331:S332)</f>
        <v>33.120000000000005</v>
      </c>
      <c r="T333" s="233"/>
      <c r="U333" s="233"/>
      <c r="V333" s="233"/>
      <c r="W333" s="233"/>
      <c r="X333" s="234"/>
      <c r="Y333" s="233">
        <f>SUM(Y331:Y332)</f>
        <v>592</v>
      </c>
      <c r="Z333" s="1011">
        <f>SUM(Z331:Z332)</f>
        <v>33.120000000000005</v>
      </c>
      <c r="AA333" s="233">
        <f>SUM(AA331:AA332)</f>
        <v>592</v>
      </c>
      <c r="AB333" s="1011">
        <f>SUM(AB331:AB332)</f>
        <v>33.120000000000005</v>
      </c>
      <c r="AC333" s="233"/>
    </row>
    <row r="334" spans="1:659" ht="37.5">
      <c r="A334" s="944">
        <v>18</v>
      </c>
      <c r="B334" s="940" t="s">
        <v>95</v>
      </c>
      <c r="C334" s="233"/>
      <c r="D334" s="1011"/>
      <c r="E334" s="233"/>
      <c r="F334" s="233"/>
      <c r="G334" s="233"/>
      <c r="H334" s="233"/>
      <c r="I334" s="233"/>
      <c r="J334" s="233"/>
      <c r="K334" s="233"/>
      <c r="L334" s="233"/>
      <c r="M334" s="940"/>
      <c r="N334" s="940"/>
      <c r="O334" s="234"/>
      <c r="P334" s="233"/>
      <c r="Q334" s="233"/>
      <c r="R334" s="233"/>
      <c r="S334" s="233"/>
      <c r="T334" s="233"/>
      <c r="U334" s="233"/>
      <c r="V334" s="940"/>
      <c r="W334" s="940"/>
      <c r="X334" s="234"/>
      <c r="Y334" s="233"/>
      <c r="Z334" s="233"/>
      <c r="AA334" s="233"/>
      <c r="AB334" s="233"/>
      <c r="AC334" s="940"/>
    </row>
    <row r="335" spans="1:659" ht="18.75">
      <c r="A335" s="939">
        <v>18.010000000000002</v>
      </c>
      <c r="B335" s="946" t="s">
        <v>96</v>
      </c>
      <c r="C335" s="267"/>
      <c r="D335" s="1012"/>
      <c r="E335" s="267"/>
      <c r="F335" s="267"/>
      <c r="G335" s="267"/>
      <c r="H335" s="267"/>
      <c r="I335" s="267"/>
      <c r="J335" s="267"/>
      <c r="K335" s="267"/>
      <c r="L335" s="267"/>
      <c r="M335" s="946"/>
      <c r="N335" s="946"/>
      <c r="O335" s="235"/>
      <c r="P335" s="267"/>
      <c r="Q335" s="267"/>
      <c r="R335" s="267"/>
      <c r="S335" s="267"/>
      <c r="T335" s="267"/>
      <c r="U335" s="267"/>
      <c r="V335" s="946"/>
      <c r="W335" s="946"/>
      <c r="X335" s="235"/>
      <c r="Y335" s="267"/>
      <c r="Z335" s="267"/>
      <c r="AA335" s="267"/>
      <c r="AB335" s="267"/>
      <c r="AC335" s="946"/>
    </row>
    <row r="336" spans="1:659" ht="18.75">
      <c r="A336" s="939">
        <f>+A335+0.01</f>
        <v>18.020000000000003</v>
      </c>
      <c r="B336" s="946" t="s">
        <v>97</v>
      </c>
      <c r="C336" s="267"/>
      <c r="D336" s="1012"/>
      <c r="E336" s="267"/>
      <c r="F336" s="267"/>
      <c r="G336" s="267"/>
      <c r="H336" s="267"/>
      <c r="I336" s="267"/>
      <c r="J336" s="267"/>
      <c r="K336" s="267"/>
      <c r="L336" s="267"/>
      <c r="M336" s="946"/>
      <c r="N336" s="946"/>
      <c r="O336" s="235"/>
      <c r="P336" s="267"/>
      <c r="Q336" s="267"/>
      <c r="R336" s="267"/>
      <c r="S336" s="267"/>
      <c r="T336" s="267"/>
      <c r="U336" s="267"/>
      <c r="V336" s="946"/>
      <c r="W336" s="946"/>
      <c r="X336" s="235"/>
      <c r="Y336" s="267"/>
      <c r="Z336" s="267"/>
      <c r="AA336" s="267"/>
      <c r="AB336" s="267"/>
      <c r="AC336" s="946"/>
    </row>
    <row r="337" spans="1:29" ht="18.75">
      <c r="A337" s="939"/>
      <c r="B337" s="233" t="s">
        <v>36</v>
      </c>
      <c r="C337" s="233"/>
      <c r="D337" s="1011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4"/>
      <c r="P337" s="233"/>
      <c r="Q337" s="233"/>
      <c r="R337" s="233"/>
      <c r="S337" s="233"/>
      <c r="T337" s="233"/>
      <c r="U337" s="233"/>
      <c r="V337" s="233"/>
      <c r="W337" s="233"/>
      <c r="X337" s="234"/>
      <c r="Y337" s="233"/>
      <c r="Z337" s="233"/>
      <c r="AA337" s="233"/>
      <c r="AB337" s="233"/>
      <c r="AC337" s="233"/>
    </row>
    <row r="338" spans="1:29" ht="18.75">
      <c r="A338" s="944">
        <v>19</v>
      </c>
      <c r="B338" s="940" t="s">
        <v>98</v>
      </c>
      <c r="C338" s="233"/>
      <c r="D338" s="1011"/>
      <c r="E338" s="233"/>
      <c r="F338" s="233"/>
      <c r="G338" s="233"/>
      <c r="H338" s="233"/>
      <c r="I338" s="233"/>
      <c r="J338" s="233"/>
      <c r="K338" s="233"/>
      <c r="L338" s="233"/>
      <c r="M338" s="940"/>
      <c r="N338" s="940"/>
      <c r="O338" s="234"/>
      <c r="P338" s="233"/>
      <c r="Q338" s="233"/>
      <c r="R338" s="233"/>
      <c r="S338" s="233"/>
      <c r="T338" s="233"/>
      <c r="U338" s="233"/>
      <c r="V338" s="940"/>
      <c r="W338" s="940"/>
      <c r="X338" s="234"/>
      <c r="Y338" s="233"/>
      <c r="Z338" s="233"/>
      <c r="AA338" s="233"/>
      <c r="AB338" s="233"/>
      <c r="AC338" s="940"/>
    </row>
    <row r="339" spans="1:29" ht="37.5">
      <c r="A339" s="939">
        <v>19.010000000000002</v>
      </c>
      <c r="B339" s="946" t="s">
        <v>612</v>
      </c>
      <c r="C339" s="267">
        <v>340</v>
      </c>
      <c r="D339" s="1012">
        <v>20.95</v>
      </c>
      <c r="E339" s="267">
        <v>340</v>
      </c>
      <c r="F339" s="267">
        <v>20.95</v>
      </c>
      <c r="G339" s="1014">
        <f t="shared" ref="G339" si="176">E339/C339</f>
        <v>1</v>
      </c>
      <c r="H339" s="1014">
        <f t="shared" ref="H339" si="177">F339/D339</f>
        <v>1</v>
      </c>
      <c r="I339" s="267">
        <f t="shared" ref="I339" si="178">C339-E339</f>
        <v>0</v>
      </c>
      <c r="J339" s="1012">
        <f t="shared" ref="J339" si="179">D339-F339</f>
        <v>0</v>
      </c>
      <c r="K339" s="267"/>
      <c r="L339" s="267"/>
      <c r="M339" s="946"/>
      <c r="N339" s="946"/>
      <c r="O339" s="235"/>
      <c r="P339" s="267"/>
      <c r="Q339" s="267"/>
      <c r="R339" s="267"/>
      <c r="S339" s="267"/>
      <c r="T339" s="267"/>
      <c r="U339" s="267"/>
      <c r="V339" s="946"/>
      <c r="W339" s="946"/>
      <c r="X339" s="235"/>
      <c r="Y339" s="267"/>
      <c r="Z339" s="267"/>
      <c r="AA339" s="267"/>
      <c r="AB339" s="267"/>
      <c r="AC339" s="946"/>
    </row>
    <row r="340" spans="1:29" ht="19.5">
      <c r="A340" s="939" t="s">
        <v>338</v>
      </c>
      <c r="B340" s="946" t="s">
        <v>340</v>
      </c>
      <c r="C340" s="267"/>
      <c r="D340" s="1012"/>
      <c r="E340" s="267"/>
      <c r="F340" s="267"/>
      <c r="G340" s="267"/>
      <c r="H340" s="267"/>
      <c r="I340" s="267"/>
      <c r="J340" s="267"/>
      <c r="K340" s="267"/>
      <c r="L340" s="267"/>
      <c r="M340" s="946"/>
      <c r="N340" s="946"/>
      <c r="O340" s="235">
        <v>0.05</v>
      </c>
      <c r="P340" s="267">
        <v>254</v>
      </c>
      <c r="Q340" s="1012">
        <f>P340*O340</f>
        <v>12.700000000000001</v>
      </c>
      <c r="R340" s="1039">
        <f t="shared" ref="R340:R341" si="180">+P340</f>
        <v>254</v>
      </c>
      <c r="S340" s="1040">
        <f t="shared" ref="S340:S341" si="181">+Q340</f>
        <v>12.700000000000001</v>
      </c>
      <c r="T340" s="267"/>
      <c r="U340" s="267"/>
      <c r="V340" s="946"/>
      <c r="W340" s="946"/>
      <c r="X340" s="235">
        <v>0.05</v>
      </c>
      <c r="Y340" s="267">
        <v>254</v>
      </c>
      <c r="Z340" s="1012">
        <f>Y340*X340</f>
        <v>12.700000000000001</v>
      </c>
      <c r="AA340" s="1039">
        <f t="shared" ref="AA340:AA341" si="182">+Y340</f>
        <v>254</v>
      </c>
      <c r="AB340" s="1040">
        <f t="shared" ref="AB340:AB341" si="183">+Z340</f>
        <v>12.700000000000001</v>
      </c>
      <c r="AC340" s="946">
        <f>7.9-0.225</f>
        <v>7.6750000000000007</v>
      </c>
    </row>
    <row r="341" spans="1:29" ht="19.5">
      <c r="A341" s="939" t="s">
        <v>339</v>
      </c>
      <c r="B341" s="946" t="s">
        <v>341</v>
      </c>
      <c r="C341" s="267"/>
      <c r="D341" s="1012"/>
      <c r="E341" s="267"/>
      <c r="F341" s="267"/>
      <c r="G341" s="267"/>
      <c r="H341" s="267"/>
      <c r="I341" s="267"/>
      <c r="J341" s="267"/>
      <c r="K341" s="267"/>
      <c r="L341" s="267"/>
      <c r="M341" s="946"/>
      <c r="N341" s="946"/>
      <c r="O341" s="249">
        <v>0.1</v>
      </c>
      <c r="P341" s="267">
        <v>79</v>
      </c>
      <c r="Q341" s="1012">
        <f>P341*O341</f>
        <v>7.9</v>
      </c>
      <c r="R341" s="1039">
        <f t="shared" si="180"/>
        <v>79</v>
      </c>
      <c r="S341" s="1040">
        <f t="shared" si="181"/>
        <v>7.9</v>
      </c>
      <c r="T341" s="267"/>
      <c r="U341" s="267"/>
      <c r="V341" s="946"/>
      <c r="W341" s="946"/>
      <c r="X341" s="249">
        <v>9.7151898734177219E-2</v>
      </c>
      <c r="Y341" s="267">
        <v>79</v>
      </c>
      <c r="Z341" s="1012">
        <f>Y341*X341</f>
        <v>7.6750000000000007</v>
      </c>
      <c r="AA341" s="1039">
        <f t="shared" si="182"/>
        <v>79</v>
      </c>
      <c r="AB341" s="1040">
        <f t="shared" si="183"/>
        <v>7.6750000000000007</v>
      </c>
      <c r="AC341" s="946">
        <f>240000-217500</f>
        <v>22500</v>
      </c>
    </row>
    <row r="342" spans="1:29" ht="18.75">
      <c r="A342" s="939"/>
      <c r="B342" s="233" t="s">
        <v>36</v>
      </c>
      <c r="C342" s="233">
        <f>SUM(C339:C341)</f>
        <v>340</v>
      </c>
      <c r="D342" s="1011">
        <f>SUM(D339:D341)</f>
        <v>20.95</v>
      </c>
      <c r="E342" s="233">
        <f>SUM(E339:E341)</f>
        <v>340</v>
      </c>
      <c r="F342" s="233">
        <f>SUM(F339:F341)</f>
        <v>20.95</v>
      </c>
      <c r="G342" s="1017">
        <f t="shared" ref="G342" si="184">E342/C342</f>
        <v>1</v>
      </c>
      <c r="H342" s="1017">
        <f t="shared" ref="H342" si="185">F342/D342</f>
        <v>1</v>
      </c>
      <c r="I342" s="233">
        <f t="shared" ref="I342" si="186">C342-E342</f>
        <v>0</v>
      </c>
      <c r="J342" s="1011">
        <f t="shared" ref="J342" si="187">D342-F342</f>
        <v>0</v>
      </c>
      <c r="K342" s="233"/>
      <c r="L342" s="233"/>
      <c r="M342" s="233"/>
      <c r="N342" s="233"/>
      <c r="O342" s="234"/>
      <c r="P342" s="233">
        <f>SUM(P339:P341)</f>
        <v>333</v>
      </c>
      <c r="Q342" s="1011">
        <f>SUM(Q339:Q341)</f>
        <v>20.6</v>
      </c>
      <c r="R342" s="233">
        <f>SUM(R339:R341)</f>
        <v>333</v>
      </c>
      <c r="S342" s="1011">
        <f>SUM(S339:S341)</f>
        <v>20.6</v>
      </c>
      <c r="T342" s="233"/>
      <c r="U342" s="233"/>
      <c r="V342" s="233"/>
      <c r="W342" s="233"/>
      <c r="X342" s="234"/>
      <c r="Y342" s="233">
        <f>SUM(Y339:Y341)</f>
        <v>333</v>
      </c>
      <c r="Z342" s="1011">
        <f>SUM(Z339:Z341)</f>
        <v>20.375</v>
      </c>
      <c r="AA342" s="233">
        <f>SUM(AA339:AA341)</f>
        <v>333</v>
      </c>
      <c r="AB342" s="1011">
        <f>SUM(AB339:AB341)</f>
        <v>20.375</v>
      </c>
      <c r="AC342" s="233"/>
    </row>
    <row r="343" spans="1:29" ht="37.5">
      <c r="A343" s="939" t="s">
        <v>100</v>
      </c>
      <c r="B343" s="940" t="s">
        <v>101</v>
      </c>
      <c r="C343" s="233"/>
      <c r="D343" s="1011"/>
      <c r="E343" s="233"/>
      <c r="F343" s="233"/>
      <c r="G343" s="233"/>
      <c r="H343" s="233"/>
      <c r="I343" s="233"/>
      <c r="J343" s="233"/>
      <c r="K343" s="233"/>
      <c r="L343" s="233"/>
      <c r="M343" s="940"/>
      <c r="N343" s="940"/>
      <c r="O343" s="234"/>
      <c r="P343" s="233"/>
      <c r="Q343" s="233"/>
      <c r="R343" s="233"/>
      <c r="S343" s="233"/>
      <c r="T343" s="233"/>
      <c r="U343" s="233"/>
      <c r="V343" s="940"/>
      <c r="W343" s="940"/>
      <c r="X343" s="234"/>
      <c r="Y343" s="233"/>
      <c r="Z343" s="233"/>
      <c r="AA343" s="233"/>
      <c r="AB343" s="233"/>
      <c r="AC343" s="940"/>
    </row>
    <row r="344" spans="1:29" ht="18.75">
      <c r="A344" s="944">
        <v>20</v>
      </c>
      <c r="B344" s="940" t="s">
        <v>102</v>
      </c>
      <c r="C344" s="233"/>
      <c r="D344" s="1011"/>
      <c r="E344" s="233"/>
      <c r="F344" s="233"/>
      <c r="G344" s="233"/>
      <c r="H344" s="233"/>
      <c r="I344" s="233"/>
      <c r="J344" s="233"/>
      <c r="K344" s="233"/>
      <c r="L344" s="233"/>
      <c r="M344" s="940"/>
      <c r="N344" s="940"/>
      <c r="O344" s="234"/>
      <c r="P344" s="233"/>
      <c r="Q344" s="233"/>
      <c r="R344" s="233"/>
      <c r="S344" s="233"/>
      <c r="T344" s="233"/>
      <c r="U344" s="233"/>
      <c r="V344" s="940"/>
      <c r="W344" s="940"/>
      <c r="X344" s="234"/>
      <c r="Y344" s="233"/>
      <c r="Z344" s="233"/>
      <c r="AA344" s="233"/>
      <c r="AB344" s="233"/>
      <c r="AC344" s="940"/>
    </row>
    <row r="345" spans="1:29" ht="19.5">
      <c r="A345" s="1072">
        <v>20.010000000000002</v>
      </c>
      <c r="B345" s="946" t="s">
        <v>103</v>
      </c>
      <c r="C345" s="267">
        <v>578</v>
      </c>
      <c r="D345" s="1012">
        <v>17.34</v>
      </c>
      <c r="E345" s="267">
        <v>250</v>
      </c>
      <c r="F345" s="1012">
        <v>8.24</v>
      </c>
      <c r="G345" s="1014">
        <f t="shared" ref="G345:G346" si="188">E345/C345</f>
        <v>0.43252595155709345</v>
      </c>
      <c r="H345" s="1014">
        <f t="shared" ref="H345:H346" si="189">F345/D345</f>
        <v>0.47520184544405997</v>
      </c>
      <c r="I345" s="267">
        <f t="shared" ref="I345:I346" si="190">C345-E345</f>
        <v>328</v>
      </c>
      <c r="J345" s="1012">
        <f t="shared" ref="J345:J346" si="191">D345-F345</f>
        <v>9.1</v>
      </c>
      <c r="K345" s="267"/>
      <c r="L345" s="267"/>
      <c r="M345" s="946"/>
      <c r="N345" s="946"/>
      <c r="O345" s="1073">
        <v>0.03</v>
      </c>
      <c r="P345" s="267">
        <v>751</v>
      </c>
      <c r="Q345" s="1012">
        <f>P345*O345</f>
        <v>22.529999999999998</v>
      </c>
      <c r="R345" s="1039">
        <f t="shared" ref="R345" si="192">+P345</f>
        <v>751</v>
      </c>
      <c r="S345" s="1040">
        <f t="shared" ref="S345" si="193">+Q345</f>
        <v>22.529999999999998</v>
      </c>
      <c r="T345" s="267"/>
      <c r="U345" s="267"/>
      <c r="V345" s="946"/>
      <c r="W345" s="946"/>
      <c r="X345" s="1073">
        <v>0.03</v>
      </c>
      <c r="Y345" s="267">
        <v>390</v>
      </c>
      <c r="Z345" s="1012">
        <f>Y345*X345</f>
        <v>11.7</v>
      </c>
      <c r="AA345" s="1039">
        <f t="shared" ref="AA345" si="194">+Y345</f>
        <v>390</v>
      </c>
      <c r="AB345" s="1040">
        <f t="shared" ref="AB345" si="195">+Z345</f>
        <v>11.7</v>
      </c>
      <c r="AC345" s="946"/>
    </row>
    <row r="346" spans="1:29" ht="18.75">
      <c r="A346" s="939"/>
      <c r="B346" s="233" t="s">
        <v>36</v>
      </c>
      <c r="C346" s="233">
        <f>SUM(C345)</f>
        <v>578</v>
      </c>
      <c r="D346" s="1011">
        <f>SUM(D345)</f>
        <v>17.34</v>
      </c>
      <c r="E346" s="233">
        <f>SUM(E345)</f>
        <v>250</v>
      </c>
      <c r="F346" s="1011">
        <f>SUM(F345)</f>
        <v>8.24</v>
      </c>
      <c r="G346" s="1017">
        <f t="shared" si="188"/>
        <v>0.43252595155709345</v>
      </c>
      <c r="H346" s="1017">
        <f t="shared" si="189"/>
        <v>0.47520184544405997</v>
      </c>
      <c r="I346" s="233">
        <f t="shared" si="190"/>
        <v>328</v>
      </c>
      <c r="J346" s="1011">
        <f t="shared" si="191"/>
        <v>9.1</v>
      </c>
      <c r="K346" s="233"/>
      <c r="L346" s="233"/>
      <c r="M346" s="233"/>
      <c r="N346" s="233"/>
      <c r="O346" s="234"/>
      <c r="P346" s="233">
        <f>SUM(P345)</f>
        <v>751</v>
      </c>
      <c r="Q346" s="1011">
        <f>SUM(Q345)</f>
        <v>22.529999999999998</v>
      </c>
      <c r="R346" s="233">
        <f>SUM(R343:R345)</f>
        <v>751</v>
      </c>
      <c r="S346" s="1011">
        <f>SUM(S343:S345)</f>
        <v>22.529999999999998</v>
      </c>
      <c r="T346" s="233"/>
      <c r="U346" s="233"/>
      <c r="V346" s="233"/>
      <c r="W346" s="233"/>
      <c r="X346" s="234"/>
      <c r="Y346" s="233">
        <f>SUM(Y345)</f>
        <v>390</v>
      </c>
      <c r="Z346" s="1011">
        <f>SUM(Z345)</f>
        <v>11.7</v>
      </c>
      <c r="AA346" s="233">
        <f>SUM(AA343:AA345)</f>
        <v>390</v>
      </c>
      <c r="AB346" s="1011">
        <f>SUM(AB343:AB345)</f>
        <v>11.7</v>
      </c>
      <c r="AC346" s="233"/>
    </row>
    <row r="347" spans="1:29" ht="37.5">
      <c r="A347" s="944">
        <v>21</v>
      </c>
      <c r="B347" s="940" t="s">
        <v>104</v>
      </c>
      <c r="C347" s="233"/>
      <c r="D347" s="1011"/>
      <c r="E347" s="233"/>
      <c r="F347" s="233"/>
      <c r="G347" s="233"/>
      <c r="H347" s="233"/>
      <c r="I347" s="233"/>
      <c r="J347" s="233"/>
      <c r="K347" s="233"/>
      <c r="L347" s="233"/>
      <c r="M347" s="940"/>
      <c r="N347" s="940"/>
      <c r="O347" s="234"/>
      <c r="P347" s="233"/>
      <c r="Q347" s="233"/>
      <c r="R347" s="233"/>
      <c r="S347" s="233"/>
      <c r="T347" s="233"/>
      <c r="U347" s="233"/>
      <c r="V347" s="940"/>
      <c r="W347" s="940"/>
      <c r="X347" s="234"/>
      <c r="Y347" s="233"/>
      <c r="Z347" s="233"/>
      <c r="AA347" s="233"/>
      <c r="AB347" s="233"/>
      <c r="AC347" s="940"/>
    </row>
    <row r="348" spans="1:29" ht="19.5">
      <c r="A348" s="939">
        <v>21.01</v>
      </c>
      <c r="B348" s="946" t="s">
        <v>594</v>
      </c>
      <c r="C348" s="267"/>
      <c r="D348" s="1012">
        <v>12.5</v>
      </c>
      <c r="E348" s="267"/>
      <c r="F348" s="267">
        <v>3.13</v>
      </c>
      <c r="G348" s="1014"/>
      <c r="H348" s="1014">
        <f t="shared" ref="H348:H352" si="196">F348/D348</f>
        <v>0.25040000000000001</v>
      </c>
      <c r="I348" s="267"/>
      <c r="J348" s="1012">
        <f>D348-F348</f>
        <v>9.370000000000001</v>
      </c>
      <c r="K348" s="267"/>
      <c r="L348" s="267"/>
      <c r="M348" s="1074"/>
      <c r="N348" s="1074"/>
      <c r="O348" s="240">
        <f>Q348/P348</f>
        <v>1.4191522762951334E-2</v>
      </c>
      <c r="P348" s="267">
        <v>2548</v>
      </c>
      <c r="Q348" s="267">
        <v>36.159999999999997</v>
      </c>
      <c r="R348" s="1039">
        <f t="shared" ref="R348:R351" si="197">+P348</f>
        <v>2548</v>
      </c>
      <c r="S348" s="1040">
        <f t="shared" ref="S348:S351" si="198">+Q348</f>
        <v>36.159999999999997</v>
      </c>
      <c r="T348" s="267"/>
      <c r="U348" s="267"/>
      <c r="V348" s="1074"/>
      <c r="W348" s="1074"/>
      <c r="X348" s="240">
        <v>12.5</v>
      </c>
      <c r="Y348" s="267">
        <v>1</v>
      </c>
      <c r="Z348" s="1012">
        <f>Y348*X348</f>
        <v>12.5</v>
      </c>
      <c r="AA348" s="1039">
        <f t="shared" ref="AA348:AA351" si="199">+Y348</f>
        <v>1</v>
      </c>
      <c r="AB348" s="1040">
        <f t="shared" ref="AB348:AB351" si="200">+Z348</f>
        <v>12.5</v>
      </c>
      <c r="AC348" s="946"/>
    </row>
    <row r="349" spans="1:29" ht="19.5">
      <c r="A349" s="939">
        <v>21.02</v>
      </c>
      <c r="B349" s="946" t="s">
        <v>105</v>
      </c>
      <c r="C349" s="267"/>
      <c r="D349" s="1012">
        <v>12.5</v>
      </c>
      <c r="E349" s="267"/>
      <c r="F349" s="267">
        <v>3.13</v>
      </c>
      <c r="G349" s="1014"/>
      <c r="H349" s="1014">
        <f t="shared" si="196"/>
        <v>0.25040000000000001</v>
      </c>
      <c r="I349" s="267"/>
      <c r="J349" s="1012">
        <f>D349-F349</f>
        <v>9.370000000000001</v>
      </c>
      <c r="K349" s="267"/>
      <c r="L349" s="267"/>
      <c r="M349" s="1074"/>
      <c r="N349" s="1074"/>
      <c r="O349" s="240">
        <v>1.2333333333333333E-2</v>
      </c>
      <c r="P349" s="267">
        <v>450</v>
      </c>
      <c r="Q349" s="267">
        <f>P349*O349</f>
        <v>5.55</v>
      </c>
      <c r="R349" s="1039">
        <f t="shared" si="197"/>
        <v>450</v>
      </c>
      <c r="S349" s="1040">
        <f t="shared" si="198"/>
        <v>5.55</v>
      </c>
      <c r="T349" s="267"/>
      <c r="U349" s="267"/>
      <c r="V349" s="1074"/>
      <c r="W349" s="1074"/>
      <c r="X349" s="240">
        <v>12.5</v>
      </c>
      <c r="Y349" s="267">
        <v>1</v>
      </c>
      <c r="Z349" s="1012">
        <f t="shared" ref="Z349:Z351" si="201">Y349*X349</f>
        <v>12.5</v>
      </c>
      <c r="AA349" s="1039">
        <f t="shared" si="199"/>
        <v>1</v>
      </c>
      <c r="AB349" s="1040">
        <f t="shared" si="200"/>
        <v>12.5</v>
      </c>
      <c r="AC349" s="946"/>
    </row>
    <row r="350" spans="1:29" ht="37.5">
      <c r="A350" s="939">
        <f t="shared" ref="A350:A351" si="202">+A349+0.01</f>
        <v>21.03</v>
      </c>
      <c r="B350" s="946" t="s">
        <v>106</v>
      </c>
      <c r="C350" s="267"/>
      <c r="D350" s="1012">
        <v>12.5</v>
      </c>
      <c r="E350" s="267"/>
      <c r="F350" s="267">
        <v>3.13</v>
      </c>
      <c r="G350" s="1014"/>
      <c r="H350" s="1014">
        <f t="shared" si="196"/>
        <v>0.25040000000000001</v>
      </c>
      <c r="I350" s="267"/>
      <c r="J350" s="1012">
        <f>D350-F350</f>
        <v>9.370000000000001</v>
      </c>
      <c r="K350" s="267"/>
      <c r="L350" s="267"/>
      <c r="M350" s="1074"/>
      <c r="N350" s="1074"/>
      <c r="O350" s="240">
        <v>2.2525252525252528E-2</v>
      </c>
      <c r="P350" s="267">
        <v>297</v>
      </c>
      <c r="Q350" s="267">
        <f>P350*O350</f>
        <v>6.69</v>
      </c>
      <c r="R350" s="1039">
        <f t="shared" si="197"/>
        <v>297</v>
      </c>
      <c r="S350" s="1040">
        <f t="shared" si="198"/>
        <v>6.69</v>
      </c>
      <c r="T350" s="267"/>
      <c r="U350" s="267"/>
      <c r="V350" s="1074"/>
      <c r="W350" s="1074"/>
      <c r="X350" s="240">
        <v>12.5</v>
      </c>
      <c r="Y350" s="267">
        <v>1</v>
      </c>
      <c r="Z350" s="1012">
        <f t="shared" si="201"/>
        <v>12.5</v>
      </c>
      <c r="AA350" s="1039">
        <f t="shared" si="199"/>
        <v>1</v>
      </c>
      <c r="AB350" s="1040">
        <f t="shared" si="200"/>
        <v>12.5</v>
      </c>
      <c r="AC350" s="946"/>
    </row>
    <row r="351" spans="1:29" ht="37.5">
      <c r="A351" s="939">
        <f t="shared" si="202"/>
        <v>21.040000000000003</v>
      </c>
      <c r="B351" s="946" t="s">
        <v>25</v>
      </c>
      <c r="C351" s="267"/>
      <c r="D351" s="1012">
        <v>12.5</v>
      </c>
      <c r="E351" s="267"/>
      <c r="F351" s="267">
        <v>3.13</v>
      </c>
      <c r="G351" s="1014"/>
      <c r="H351" s="1014">
        <f t="shared" si="196"/>
        <v>0.25040000000000001</v>
      </c>
      <c r="I351" s="267"/>
      <c r="J351" s="1012">
        <f>D351-F351</f>
        <v>9.370000000000001</v>
      </c>
      <c r="K351" s="267"/>
      <c r="L351" s="267"/>
      <c r="M351" s="1074"/>
      <c r="N351" s="1074"/>
      <c r="O351" s="249">
        <f>Q351/P351</f>
        <v>0.30000000000000004</v>
      </c>
      <c r="P351" s="267">
        <v>36</v>
      </c>
      <c r="Q351" s="267">
        <v>10.8</v>
      </c>
      <c r="R351" s="1039">
        <f t="shared" si="197"/>
        <v>36</v>
      </c>
      <c r="S351" s="1040">
        <f t="shared" si="198"/>
        <v>10.8</v>
      </c>
      <c r="T351" s="267"/>
      <c r="U351" s="267"/>
      <c r="V351" s="1074"/>
      <c r="W351" s="1074"/>
      <c r="X351" s="240">
        <v>12.5</v>
      </c>
      <c r="Y351" s="267">
        <v>1</v>
      </c>
      <c r="Z351" s="1012">
        <f t="shared" si="201"/>
        <v>12.5</v>
      </c>
      <c r="AA351" s="1039">
        <f t="shared" si="199"/>
        <v>1</v>
      </c>
      <c r="AB351" s="1040">
        <f t="shared" si="200"/>
        <v>12.5</v>
      </c>
      <c r="AC351" s="946"/>
    </row>
    <row r="352" spans="1:29" ht="18.75">
      <c r="A352" s="939"/>
      <c r="B352" s="233" t="s">
        <v>36</v>
      </c>
      <c r="C352" s="233"/>
      <c r="D352" s="1011">
        <f>SUM(D348:D351)</f>
        <v>50</v>
      </c>
      <c r="E352" s="233"/>
      <c r="F352" s="1011">
        <f>SUM(F348:F351)</f>
        <v>12.52</v>
      </c>
      <c r="G352" s="1014"/>
      <c r="H352" s="1017">
        <f t="shared" si="196"/>
        <v>0.25040000000000001</v>
      </c>
      <c r="I352" s="233"/>
      <c r="J352" s="1011">
        <f>D352-F352</f>
        <v>37.480000000000004</v>
      </c>
      <c r="K352" s="233"/>
      <c r="L352" s="233"/>
      <c r="M352" s="1075"/>
      <c r="N352" s="1075"/>
      <c r="O352" s="263"/>
      <c r="P352" s="1076">
        <f>SUM(P348:P351)</f>
        <v>3331</v>
      </c>
      <c r="Q352" s="1011">
        <f>SUM(Q348:Q351)</f>
        <v>59.199999999999989</v>
      </c>
      <c r="R352" s="1076">
        <f>SUM(R348:R351)</f>
        <v>3331</v>
      </c>
      <c r="S352" s="1011">
        <f>SUM(S348:S351)</f>
        <v>59.199999999999989</v>
      </c>
      <c r="T352" s="233"/>
      <c r="U352" s="233"/>
      <c r="V352" s="1075"/>
      <c r="W352" s="1075"/>
      <c r="X352" s="263"/>
      <c r="Y352" s="1076">
        <f>SUM(Y348:Y351)</f>
        <v>4</v>
      </c>
      <c r="Z352" s="1011">
        <f>SUM(Z348:Z351)</f>
        <v>50</v>
      </c>
      <c r="AA352" s="1076">
        <f>SUM(AA348:AA351)</f>
        <v>4</v>
      </c>
      <c r="AB352" s="1011">
        <f>SUM(AB348:AB351)</f>
        <v>50</v>
      </c>
      <c r="AC352" s="233"/>
    </row>
    <row r="353" spans="1:659" ht="18.75">
      <c r="A353" s="944">
        <v>22</v>
      </c>
      <c r="B353" s="940" t="s">
        <v>107</v>
      </c>
      <c r="C353" s="233"/>
      <c r="D353" s="1011"/>
      <c r="E353" s="233"/>
      <c r="F353" s="233"/>
      <c r="G353" s="233"/>
      <c r="H353" s="233"/>
      <c r="I353" s="233"/>
      <c r="J353" s="233"/>
      <c r="K353" s="233"/>
      <c r="L353" s="233"/>
      <c r="M353" s="940"/>
      <c r="N353" s="940"/>
      <c r="O353" s="234"/>
      <c r="P353" s="233"/>
      <c r="Q353" s="233"/>
      <c r="R353" s="233"/>
      <c r="S353" s="233"/>
      <c r="T353" s="233"/>
      <c r="U353" s="233"/>
      <c r="V353" s="940"/>
      <c r="W353" s="940"/>
      <c r="X353" s="234"/>
      <c r="Y353" s="233"/>
      <c r="Z353" s="233"/>
      <c r="AA353" s="233"/>
      <c r="AB353" s="233"/>
      <c r="AC353" s="940"/>
    </row>
    <row r="354" spans="1:659" ht="19.5">
      <c r="A354" s="939">
        <v>22.01</v>
      </c>
      <c r="B354" s="946" t="s">
        <v>108</v>
      </c>
      <c r="C354" s="267"/>
      <c r="D354" s="1012"/>
      <c r="E354" s="267"/>
      <c r="F354" s="267"/>
      <c r="G354" s="267"/>
      <c r="H354" s="267"/>
      <c r="I354" s="267"/>
      <c r="J354" s="267"/>
      <c r="K354" s="267"/>
      <c r="L354" s="267"/>
      <c r="M354" s="946"/>
      <c r="N354" s="946"/>
      <c r="O354" s="1026"/>
      <c r="P354" s="267"/>
      <c r="Q354" s="267"/>
      <c r="R354" s="267"/>
      <c r="S354" s="267"/>
      <c r="T354" s="267"/>
      <c r="U354" s="267"/>
      <c r="V354" s="946"/>
      <c r="W354" s="946"/>
      <c r="X354" s="1026"/>
      <c r="Y354" s="267"/>
      <c r="Z354" s="267"/>
      <c r="AA354" s="267"/>
      <c r="AB354" s="267"/>
      <c r="AC354" s="946"/>
    </row>
    <row r="355" spans="1:659" ht="19.5">
      <c r="A355" s="939">
        <v>22.02</v>
      </c>
      <c r="B355" s="946" t="s">
        <v>109</v>
      </c>
      <c r="C355" s="267">
        <v>2148</v>
      </c>
      <c r="D355" s="1012">
        <v>6.45</v>
      </c>
      <c r="E355" s="267">
        <v>1368</v>
      </c>
      <c r="F355" s="1012">
        <v>1.7410000000000001</v>
      </c>
      <c r="G355" s="1014">
        <f t="shared" ref="G355:G356" si="203">E355/C355</f>
        <v>0.63687150837988826</v>
      </c>
      <c r="H355" s="1014">
        <f t="shared" ref="H355:H356" si="204">F355/D355</f>
        <v>0.26992248062015506</v>
      </c>
      <c r="I355" s="1071">
        <f>C355-E355</f>
        <v>780</v>
      </c>
      <c r="J355" s="1012">
        <f>D355-F355</f>
        <v>4.7089999999999996</v>
      </c>
      <c r="K355" s="267"/>
      <c r="L355" s="267"/>
      <c r="M355" s="948"/>
      <c r="N355" s="948"/>
      <c r="O355" s="241">
        <v>3.0000000000000001E-3</v>
      </c>
      <c r="P355" s="267">
        <v>2040</v>
      </c>
      <c r="Q355" s="1012">
        <f>P355*O355</f>
        <v>6.12</v>
      </c>
      <c r="R355" s="1039">
        <f t="shared" ref="R355" si="205">+P355</f>
        <v>2040</v>
      </c>
      <c r="S355" s="1040">
        <f t="shared" ref="S355" si="206">+Q355</f>
        <v>6.12</v>
      </c>
      <c r="T355" s="267"/>
      <c r="U355" s="267"/>
      <c r="V355" s="948"/>
      <c r="W355" s="948"/>
      <c r="X355" s="241">
        <v>3.0000000000000001E-3</v>
      </c>
      <c r="Y355" s="267">
        <v>2040</v>
      </c>
      <c r="Z355" s="1012">
        <f>Y355*X355</f>
        <v>6.12</v>
      </c>
      <c r="AA355" s="1039">
        <f t="shared" ref="AA355" si="207">+Y355</f>
        <v>2040</v>
      </c>
      <c r="AB355" s="1040">
        <f t="shared" ref="AB355" si="208">+Z355</f>
        <v>6.12</v>
      </c>
      <c r="AC355" s="946"/>
    </row>
    <row r="356" spans="1:659" ht="18.75">
      <c r="A356" s="939"/>
      <c r="B356" s="968" t="s">
        <v>16</v>
      </c>
      <c r="C356" s="968">
        <f>SUM(C355)</f>
        <v>2148</v>
      </c>
      <c r="D356" s="1018">
        <f>SUM(D355)</f>
        <v>6.45</v>
      </c>
      <c r="E356" s="968">
        <f>SUM(E355)</f>
        <v>1368</v>
      </c>
      <c r="F356" s="1018">
        <f>SUM(F355)</f>
        <v>1.7410000000000001</v>
      </c>
      <c r="G356" s="1017">
        <f t="shared" si="203"/>
        <v>0.63687150837988826</v>
      </c>
      <c r="H356" s="1017">
        <f t="shared" si="204"/>
        <v>0.26992248062015506</v>
      </c>
      <c r="I356" s="1076">
        <f>C356-E356</f>
        <v>780</v>
      </c>
      <c r="J356" s="1011">
        <f>D356-F356</f>
        <v>4.7089999999999996</v>
      </c>
      <c r="K356" s="968"/>
      <c r="L356" s="968"/>
      <c r="M356" s="968"/>
      <c r="N356" s="968"/>
      <c r="O356" s="239"/>
      <c r="P356" s="968">
        <f>SUM(P355)</f>
        <v>2040</v>
      </c>
      <c r="Q356" s="1018">
        <f>SUM(Q355)</f>
        <v>6.12</v>
      </c>
      <c r="R356" s="968">
        <f>SUM(R355)</f>
        <v>2040</v>
      </c>
      <c r="S356" s="1018">
        <f>SUM(S355)</f>
        <v>6.12</v>
      </c>
      <c r="T356" s="968"/>
      <c r="U356" s="968"/>
      <c r="V356" s="968"/>
      <c r="W356" s="968"/>
      <c r="X356" s="239"/>
      <c r="Y356" s="968">
        <f>SUM(Y355)</f>
        <v>2040</v>
      </c>
      <c r="Z356" s="1018">
        <f>SUM(Z355)</f>
        <v>6.12</v>
      </c>
      <c r="AA356" s="968">
        <f>SUM(AA355)</f>
        <v>2040</v>
      </c>
      <c r="AB356" s="1018">
        <f>SUM(AB355)</f>
        <v>6.12</v>
      </c>
      <c r="AC356" s="968"/>
    </row>
    <row r="357" spans="1:659" ht="18.75">
      <c r="A357" s="942" t="s">
        <v>100</v>
      </c>
      <c r="B357" s="940" t="s">
        <v>110</v>
      </c>
      <c r="C357" s="233"/>
      <c r="D357" s="1011"/>
      <c r="E357" s="233"/>
      <c r="F357" s="233"/>
      <c r="G357" s="233"/>
      <c r="H357" s="233"/>
      <c r="I357" s="233"/>
      <c r="J357" s="233"/>
      <c r="K357" s="233"/>
      <c r="L357" s="233"/>
      <c r="M357" s="940"/>
      <c r="N357" s="940"/>
      <c r="O357" s="234"/>
      <c r="P357" s="233"/>
      <c r="Q357" s="233"/>
      <c r="R357" s="233"/>
      <c r="S357" s="233"/>
      <c r="T357" s="233"/>
      <c r="U357" s="233"/>
      <c r="V357" s="940"/>
      <c r="W357" s="940"/>
      <c r="X357" s="234"/>
      <c r="Y357" s="233"/>
      <c r="Z357" s="233"/>
      <c r="AA357" s="233"/>
      <c r="AB357" s="233"/>
      <c r="AC357" s="940"/>
    </row>
    <row r="358" spans="1:659" ht="18.75">
      <c r="A358" s="944">
        <v>23</v>
      </c>
      <c r="B358" s="940" t="s">
        <v>111</v>
      </c>
      <c r="C358" s="233"/>
      <c r="D358" s="1011"/>
      <c r="E358" s="233"/>
      <c r="F358" s="233"/>
      <c r="G358" s="233"/>
      <c r="H358" s="233"/>
      <c r="I358" s="233"/>
      <c r="J358" s="233"/>
      <c r="K358" s="233"/>
      <c r="L358" s="233"/>
      <c r="M358" s="940"/>
      <c r="N358" s="940"/>
      <c r="O358" s="234"/>
      <c r="P358" s="233"/>
      <c r="Q358" s="233"/>
      <c r="R358" s="233"/>
      <c r="S358" s="233"/>
      <c r="T358" s="233"/>
      <c r="U358" s="233"/>
      <c r="V358" s="940"/>
      <c r="W358" s="940"/>
      <c r="X358" s="234"/>
      <c r="Y358" s="233"/>
      <c r="Z358" s="233"/>
      <c r="AA358" s="233"/>
      <c r="AB358" s="233"/>
      <c r="AC358" s="940"/>
    </row>
    <row r="359" spans="1:659" ht="19.5">
      <c r="A359" s="939">
        <v>23.01</v>
      </c>
      <c r="B359" s="946" t="s">
        <v>112</v>
      </c>
      <c r="C359" s="267"/>
      <c r="D359" s="1012"/>
      <c r="E359" s="267"/>
      <c r="F359" s="267"/>
      <c r="G359" s="267"/>
      <c r="H359" s="267"/>
      <c r="I359" s="267"/>
      <c r="J359" s="267"/>
      <c r="K359" s="267"/>
      <c r="L359" s="267"/>
      <c r="M359" s="946"/>
      <c r="N359" s="946"/>
      <c r="O359" s="240"/>
      <c r="P359" s="267"/>
      <c r="Q359" s="267"/>
      <c r="R359" s="1077">
        <f t="shared" ref="R359:R367" si="209">K359+P359</f>
        <v>0</v>
      </c>
      <c r="S359" s="267"/>
      <c r="T359" s="1078">
        <f t="shared" ref="T359:T378" si="210">K359</f>
        <v>0</v>
      </c>
      <c r="U359" s="1078">
        <f t="shared" ref="U359:U378" si="211">L359</f>
        <v>0</v>
      </c>
      <c r="V359" s="946"/>
      <c r="W359" s="946"/>
      <c r="X359" s="240"/>
      <c r="Y359" s="267"/>
      <c r="Z359" s="267"/>
      <c r="AA359" s="1077">
        <f t="shared" ref="AA359:AA367" si="212">T359+Y359</f>
        <v>0</v>
      </c>
      <c r="AB359" s="267"/>
      <c r="AC359" s="946"/>
    </row>
    <row r="360" spans="1:659" ht="19.5">
      <c r="A360" s="939">
        <f>+A359+0.01</f>
        <v>23.020000000000003</v>
      </c>
      <c r="B360" s="946" t="s">
        <v>113</v>
      </c>
      <c r="C360" s="267"/>
      <c r="D360" s="1012"/>
      <c r="E360" s="267"/>
      <c r="F360" s="267"/>
      <c r="G360" s="267"/>
      <c r="H360" s="267"/>
      <c r="I360" s="267"/>
      <c r="J360" s="267"/>
      <c r="K360" s="267"/>
      <c r="L360" s="267"/>
      <c r="M360" s="946"/>
      <c r="N360" s="946"/>
      <c r="O360" s="240"/>
      <c r="P360" s="267"/>
      <c r="Q360" s="267"/>
      <c r="R360" s="1077">
        <f t="shared" si="209"/>
        <v>0</v>
      </c>
      <c r="S360" s="267"/>
      <c r="T360" s="1078">
        <f t="shared" si="210"/>
        <v>0</v>
      </c>
      <c r="U360" s="1078">
        <f t="shared" si="211"/>
        <v>0</v>
      </c>
      <c r="V360" s="946"/>
      <c r="W360" s="946"/>
      <c r="X360" s="240"/>
      <c r="Y360" s="267"/>
      <c r="Z360" s="267"/>
      <c r="AA360" s="1077">
        <f t="shared" si="212"/>
        <v>0</v>
      </c>
      <c r="AB360" s="267"/>
      <c r="AC360" s="946"/>
    </row>
    <row r="361" spans="1:659" ht="19.5">
      <c r="A361" s="939">
        <f t="shared" ref="A361:A381" si="213">+A360+0.01</f>
        <v>23.030000000000005</v>
      </c>
      <c r="B361" s="946" t="s">
        <v>114</v>
      </c>
      <c r="C361" s="267"/>
      <c r="D361" s="1012"/>
      <c r="E361" s="267"/>
      <c r="F361" s="267"/>
      <c r="G361" s="267"/>
      <c r="H361" s="267"/>
      <c r="I361" s="267"/>
      <c r="J361" s="267"/>
      <c r="K361" s="267"/>
      <c r="L361" s="267"/>
      <c r="M361" s="946"/>
      <c r="N361" s="946"/>
      <c r="O361" s="240"/>
      <c r="P361" s="267"/>
      <c r="Q361" s="267"/>
      <c r="R361" s="1077">
        <f t="shared" si="209"/>
        <v>0</v>
      </c>
      <c r="S361" s="267"/>
      <c r="T361" s="1078">
        <f t="shared" si="210"/>
        <v>0</v>
      </c>
      <c r="U361" s="1078">
        <f t="shared" si="211"/>
        <v>0</v>
      </c>
      <c r="V361" s="946"/>
      <c r="W361" s="946"/>
      <c r="X361" s="240"/>
      <c r="Y361" s="267"/>
      <c r="Z361" s="267"/>
      <c r="AA361" s="1077">
        <f t="shared" si="212"/>
        <v>0</v>
      </c>
      <c r="AB361" s="267"/>
      <c r="AC361" s="946"/>
    </row>
    <row r="362" spans="1:659" ht="19.5">
      <c r="A362" s="939">
        <f t="shared" si="213"/>
        <v>23.040000000000006</v>
      </c>
      <c r="B362" s="946" t="s">
        <v>115</v>
      </c>
      <c r="C362" s="267"/>
      <c r="D362" s="1012"/>
      <c r="E362" s="267"/>
      <c r="F362" s="267"/>
      <c r="G362" s="267"/>
      <c r="H362" s="267"/>
      <c r="I362" s="267"/>
      <c r="J362" s="267"/>
      <c r="K362" s="267"/>
      <c r="L362" s="267"/>
      <c r="M362" s="946"/>
      <c r="N362" s="946"/>
      <c r="O362" s="240"/>
      <c r="P362" s="267"/>
      <c r="Q362" s="267"/>
      <c r="R362" s="1077">
        <f t="shared" si="209"/>
        <v>0</v>
      </c>
      <c r="S362" s="267"/>
      <c r="T362" s="1078">
        <f t="shared" si="210"/>
        <v>0</v>
      </c>
      <c r="U362" s="1078">
        <f t="shared" si="211"/>
        <v>0</v>
      </c>
      <c r="V362" s="946"/>
      <c r="W362" s="946"/>
      <c r="X362" s="240"/>
      <c r="Y362" s="267"/>
      <c r="Z362" s="267"/>
      <c r="AA362" s="1077">
        <f t="shared" si="212"/>
        <v>0</v>
      </c>
      <c r="AB362" s="267"/>
      <c r="AC362" s="946"/>
    </row>
    <row r="363" spans="1:659" ht="37.5">
      <c r="A363" s="939">
        <f t="shared" si="213"/>
        <v>23.050000000000008</v>
      </c>
      <c r="B363" s="946" t="s">
        <v>116</v>
      </c>
      <c r="C363" s="267"/>
      <c r="D363" s="1012"/>
      <c r="E363" s="267"/>
      <c r="F363" s="267"/>
      <c r="G363" s="267"/>
      <c r="H363" s="267"/>
      <c r="I363" s="267"/>
      <c r="J363" s="267"/>
      <c r="K363" s="267"/>
      <c r="L363" s="267"/>
      <c r="M363" s="946"/>
      <c r="N363" s="946"/>
      <c r="O363" s="235"/>
      <c r="P363" s="267"/>
      <c r="Q363" s="267"/>
      <c r="R363" s="1077">
        <f t="shared" si="209"/>
        <v>0</v>
      </c>
      <c r="S363" s="267"/>
      <c r="T363" s="1078">
        <f t="shared" si="210"/>
        <v>0</v>
      </c>
      <c r="U363" s="1078">
        <f t="shared" si="211"/>
        <v>0</v>
      </c>
      <c r="V363" s="946"/>
      <c r="W363" s="946"/>
      <c r="X363" s="235"/>
      <c r="Y363" s="267"/>
      <c r="Z363" s="267"/>
      <c r="AA363" s="1077">
        <f t="shared" si="212"/>
        <v>0</v>
      </c>
      <c r="AB363" s="267"/>
      <c r="AC363" s="946"/>
    </row>
    <row r="364" spans="1:659" ht="19.5">
      <c r="A364" s="939">
        <f t="shared" si="213"/>
        <v>23.060000000000009</v>
      </c>
      <c r="B364" s="946" t="s">
        <v>117</v>
      </c>
      <c r="C364" s="267"/>
      <c r="D364" s="1012"/>
      <c r="E364" s="267"/>
      <c r="F364" s="267"/>
      <c r="G364" s="267"/>
      <c r="H364" s="267"/>
      <c r="I364" s="267"/>
      <c r="J364" s="267"/>
      <c r="K364" s="267"/>
      <c r="L364" s="267"/>
      <c r="M364" s="946"/>
      <c r="N364" s="946"/>
      <c r="O364" s="240"/>
      <c r="P364" s="267"/>
      <c r="Q364" s="267"/>
      <c r="R364" s="1077">
        <f t="shared" si="209"/>
        <v>0</v>
      </c>
      <c r="S364" s="267"/>
      <c r="T364" s="1078">
        <f t="shared" si="210"/>
        <v>0</v>
      </c>
      <c r="U364" s="1078">
        <f t="shared" si="211"/>
        <v>0</v>
      </c>
      <c r="V364" s="946"/>
      <c r="W364" s="946"/>
      <c r="X364" s="240"/>
      <c r="Y364" s="267"/>
      <c r="Z364" s="267"/>
      <c r="AA364" s="1077">
        <f t="shared" si="212"/>
        <v>0</v>
      </c>
      <c r="AB364" s="267"/>
      <c r="AC364" s="946"/>
    </row>
    <row r="365" spans="1:659" ht="19.5">
      <c r="A365" s="939">
        <f t="shared" si="213"/>
        <v>23.070000000000011</v>
      </c>
      <c r="B365" s="946" t="s">
        <v>118</v>
      </c>
      <c r="C365" s="267"/>
      <c r="D365" s="1012"/>
      <c r="E365" s="267"/>
      <c r="F365" s="267"/>
      <c r="G365" s="267"/>
      <c r="H365" s="267"/>
      <c r="I365" s="267"/>
      <c r="J365" s="267"/>
      <c r="K365" s="267"/>
      <c r="L365" s="267"/>
      <c r="M365" s="946"/>
      <c r="N365" s="946"/>
      <c r="O365" s="240"/>
      <c r="P365" s="267"/>
      <c r="Q365" s="267"/>
      <c r="R365" s="1077">
        <f t="shared" si="209"/>
        <v>0</v>
      </c>
      <c r="S365" s="267"/>
      <c r="T365" s="1078">
        <f t="shared" si="210"/>
        <v>0</v>
      </c>
      <c r="U365" s="1078">
        <f t="shared" si="211"/>
        <v>0</v>
      </c>
      <c r="V365" s="946"/>
      <c r="W365" s="946"/>
      <c r="X365" s="240"/>
      <c r="Y365" s="267"/>
      <c r="Z365" s="267"/>
      <c r="AA365" s="1077">
        <f t="shared" si="212"/>
        <v>0</v>
      </c>
      <c r="AB365" s="267"/>
      <c r="AC365" s="946"/>
    </row>
    <row r="366" spans="1:659" ht="19.5">
      <c r="A366" s="939">
        <f t="shared" si="213"/>
        <v>23.080000000000013</v>
      </c>
      <c r="B366" s="946" t="s">
        <v>119</v>
      </c>
      <c r="C366" s="267"/>
      <c r="D366" s="1012"/>
      <c r="E366" s="267"/>
      <c r="F366" s="267"/>
      <c r="G366" s="267"/>
      <c r="H366" s="267"/>
      <c r="I366" s="267"/>
      <c r="J366" s="267"/>
      <c r="K366" s="267"/>
      <c r="L366" s="267"/>
      <c r="M366" s="946"/>
      <c r="N366" s="946"/>
      <c r="O366" s="240"/>
      <c r="P366" s="267"/>
      <c r="Q366" s="267"/>
      <c r="R366" s="1077">
        <f t="shared" si="209"/>
        <v>0</v>
      </c>
      <c r="S366" s="267"/>
      <c r="T366" s="1078">
        <f t="shared" si="210"/>
        <v>0</v>
      </c>
      <c r="U366" s="1078">
        <f t="shared" si="211"/>
        <v>0</v>
      </c>
      <c r="V366" s="946"/>
      <c r="W366" s="946"/>
      <c r="X366" s="240"/>
      <c r="Y366" s="267"/>
      <c r="Z366" s="267"/>
      <c r="AA366" s="1077">
        <f t="shared" si="212"/>
        <v>0</v>
      </c>
      <c r="AB366" s="267"/>
      <c r="AC366" s="946"/>
    </row>
    <row r="367" spans="1:659" ht="18.75">
      <c r="A367" s="939">
        <v>23.09</v>
      </c>
      <c r="B367" s="946" t="s">
        <v>296</v>
      </c>
      <c r="C367" s="267"/>
      <c r="D367" s="1012"/>
      <c r="E367" s="267"/>
      <c r="F367" s="267"/>
      <c r="G367" s="267"/>
      <c r="H367" s="267"/>
      <c r="I367" s="267"/>
      <c r="J367" s="267"/>
      <c r="K367" s="267"/>
      <c r="L367" s="267"/>
      <c r="M367" s="946"/>
      <c r="N367" s="946"/>
      <c r="O367" s="235"/>
      <c r="P367" s="267"/>
      <c r="Q367" s="267"/>
      <c r="R367" s="1077">
        <f t="shared" si="209"/>
        <v>0</v>
      </c>
      <c r="S367" s="267"/>
      <c r="T367" s="1078">
        <f t="shared" si="210"/>
        <v>0</v>
      </c>
      <c r="U367" s="1078">
        <f t="shared" si="211"/>
        <v>0</v>
      </c>
      <c r="V367" s="946"/>
      <c r="W367" s="946"/>
      <c r="X367" s="235"/>
      <c r="Y367" s="267"/>
      <c r="Z367" s="267"/>
      <c r="AA367" s="1077">
        <f t="shared" si="212"/>
        <v>0</v>
      </c>
      <c r="AB367" s="267"/>
      <c r="AC367" s="946"/>
    </row>
    <row r="368" spans="1:659" s="87" customFormat="1" ht="18.75">
      <c r="A368" s="1020">
        <f>+A367+0.01</f>
        <v>23.1</v>
      </c>
      <c r="B368" s="1021" t="s">
        <v>323</v>
      </c>
      <c r="C368" s="266"/>
      <c r="D368" s="1022"/>
      <c r="E368" s="266"/>
      <c r="F368" s="266"/>
      <c r="G368" s="266"/>
      <c r="H368" s="266"/>
      <c r="I368" s="266"/>
      <c r="J368" s="266"/>
      <c r="K368" s="266"/>
      <c r="L368" s="266"/>
      <c r="M368" s="1021"/>
      <c r="N368" s="1021"/>
      <c r="O368" s="1079">
        <v>0.56694999999999995</v>
      </c>
      <c r="P368" s="266">
        <v>8</v>
      </c>
      <c r="Q368" s="1022">
        <f>P368*O368</f>
        <v>4.5355999999999996</v>
      </c>
      <c r="R368" s="1077">
        <f t="shared" ref="R368:R372" si="214">K368+P368</f>
        <v>8</v>
      </c>
      <c r="S368" s="1022">
        <f t="shared" ref="S368:S379" si="215">L368+Q368</f>
        <v>4.5355999999999996</v>
      </c>
      <c r="T368" s="1078">
        <f t="shared" si="210"/>
        <v>0</v>
      </c>
      <c r="U368" s="1078">
        <f t="shared" si="211"/>
        <v>0</v>
      </c>
      <c r="V368" s="1021"/>
      <c r="W368" s="1021"/>
      <c r="X368" s="1079">
        <v>0.56694999999999995</v>
      </c>
      <c r="Y368" s="266">
        <v>2</v>
      </c>
      <c r="Z368" s="1022">
        <f>Y368*X368</f>
        <v>1.1338999999999999</v>
      </c>
      <c r="AA368" s="1077">
        <f t="shared" ref="AA368" si="216">T368+Y368</f>
        <v>2</v>
      </c>
      <c r="AB368" s="1022">
        <f t="shared" ref="AB368" si="217">U368+Z368</f>
        <v>1.1338999999999999</v>
      </c>
      <c r="AC368" s="1021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  <c r="IU368" s="29"/>
      <c r="IV368" s="29"/>
      <c r="IW368" s="29"/>
      <c r="IX368" s="29"/>
      <c r="IY368" s="29"/>
      <c r="IZ368" s="29"/>
      <c r="JA368" s="29"/>
      <c r="JB368" s="29"/>
      <c r="JC368" s="29"/>
      <c r="JD368" s="29"/>
      <c r="JE368" s="29"/>
      <c r="JF368" s="29"/>
      <c r="JG368" s="29"/>
      <c r="JH368" s="29"/>
      <c r="JI368" s="29"/>
      <c r="JJ368" s="29"/>
      <c r="JK368" s="29"/>
      <c r="JL368" s="29"/>
      <c r="JM368" s="29"/>
      <c r="JN368" s="29"/>
      <c r="JO368" s="29"/>
      <c r="JP368" s="29"/>
      <c r="JQ368" s="29"/>
      <c r="JR368" s="29"/>
      <c r="JS368" s="29"/>
      <c r="JT368" s="29"/>
      <c r="JU368" s="29"/>
      <c r="JV368" s="29"/>
      <c r="JW368" s="29"/>
      <c r="JX368" s="29"/>
      <c r="JY368" s="29"/>
      <c r="JZ368" s="29"/>
      <c r="KA368" s="29"/>
      <c r="KB368" s="29"/>
      <c r="KC368" s="29"/>
      <c r="KD368" s="29"/>
      <c r="KE368" s="29"/>
      <c r="KF368" s="29"/>
      <c r="KG368" s="29"/>
      <c r="KH368" s="29"/>
      <c r="KI368" s="29"/>
      <c r="KJ368" s="29"/>
      <c r="KK368" s="29"/>
      <c r="KL368" s="29"/>
      <c r="KM368" s="29"/>
      <c r="KN368" s="29"/>
      <c r="KO368" s="29"/>
      <c r="KP368" s="29"/>
      <c r="KQ368" s="29"/>
      <c r="KR368" s="29"/>
      <c r="KS368" s="29"/>
      <c r="KT368" s="29"/>
      <c r="KU368" s="29"/>
      <c r="KV368" s="29"/>
      <c r="KW368" s="29"/>
      <c r="KX368" s="29"/>
      <c r="KY368" s="29"/>
      <c r="KZ368" s="29"/>
      <c r="LA368" s="29"/>
      <c r="LB368" s="29"/>
      <c r="LC368" s="29"/>
      <c r="LD368" s="29"/>
      <c r="LE368" s="29"/>
      <c r="LF368" s="29"/>
      <c r="LG368" s="29"/>
      <c r="LH368" s="29"/>
      <c r="LI368" s="29"/>
      <c r="LJ368" s="29"/>
      <c r="LK368" s="29"/>
      <c r="LL368" s="29"/>
      <c r="LM368" s="29"/>
      <c r="LN368" s="29"/>
      <c r="LO368" s="29"/>
      <c r="LP368" s="29"/>
      <c r="LQ368" s="29"/>
      <c r="LR368" s="29"/>
      <c r="LS368" s="29"/>
      <c r="LT368" s="29"/>
      <c r="LU368" s="29"/>
      <c r="LV368" s="29"/>
      <c r="LW368" s="29"/>
      <c r="LX368" s="29"/>
      <c r="LY368" s="29"/>
      <c r="LZ368" s="29"/>
      <c r="MA368" s="29"/>
      <c r="MB368" s="29"/>
      <c r="MC368" s="29"/>
      <c r="MD368" s="29"/>
      <c r="ME368" s="29"/>
      <c r="MF368" s="29"/>
      <c r="MG368" s="29"/>
      <c r="MH368" s="29"/>
      <c r="MI368" s="29"/>
      <c r="MJ368" s="29"/>
      <c r="MK368" s="29"/>
      <c r="ML368" s="29"/>
      <c r="MM368" s="29"/>
      <c r="MN368" s="29"/>
      <c r="MO368" s="29"/>
      <c r="MP368" s="29"/>
      <c r="MQ368" s="29"/>
      <c r="MR368" s="29"/>
      <c r="MS368" s="29"/>
      <c r="MT368" s="29"/>
      <c r="MU368" s="29"/>
      <c r="MV368" s="29"/>
      <c r="MW368" s="29"/>
      <c r="MX368" s="29"/>
      <c r="MY368" s="29"/>
      <c r="MZ368" s="29"/>
      <c r="NA368" s="29"/>
      <c r="NB368" s="29"/>
      <c r="NC368" s="29"/>
      <c r="ND368" s="29"/>
      <c r="NE368" s="29"/>
      <c r="NF368" s="29"/>
      <c r="NG368" s="29"/>
      <c r="NH368" s="29"/>
      <c r="NI368" s="29"/>
      <c r="NJ368" s="29"/>
      <c r="NK368" s="29"/>
      <c r="NL368" s="29"/>
      <c r="NM368" s="29"/>
      <c r="NN368" s="29"/>
      <c r="NO368" s="29"/>
      <c r="NP368" s="29"/>
      <c r="NQ368" s="29"/>
      <c r="NR368" s="29"/>
      <c r="NS368" s="29"/>
      <c r="NT368" s="29"/>
      <c r="NU368" s="29"/>
      <c r="NV368" s="29"/>
      <c r="NW368" s="29"/>
      <c r="NX368" s="29"/>
      <c r="NY368" s="29"/>
      <c r="NZ368" s="29"/>
      <c r="OA368" s="29"/>
      <c r="OB368" s="29"/>
      <c r="OC368" s="29"/>
      <c r="OD368" s="29"/>
      <c r="OE368" s="29"/>
      <c r="OF368" s="29"/>
      <c r="OG368" s="29"/>
      <c r="OH368" s="29"/>
      <c r="OI368" s="29"/>
      <c r="OJ368" s="29"/>
      <c r="OK368" s="29"/>
      <c r="OL368" s="29"/>
      <c r="OM368" s="29"/>
      <c r="ON368" s="29"/>
      <c r="OO368" s="29"/>
      <c r="OP368" s="29"/>
      <c r="OQ368" s="29"/>
      <c r="OR368" s="29"/>
      <c r="OS368" s="29"/>
      <c r="OT368" s="29"/>
      <c r="OU368" s="29"/>
      <c r="OV368" s="29"/>
      <c r="OW368" s="29"/>
      <c r="OX368" s="29"/>
      <c r="OY368" s="29"/>
      <c r="OZ368" s="29"/>
      <c r="PA368" s="29"/>
      <c r="PB368" s="29"/>
      <c r="PC368" s="29"/>
      <c r="PD368" s="29"/>
      <c r="PE368" s="29"/>
      <c r="PF368" s="29"/>
      <c r="PG368" s="29"/>
      <c r="PH368" s="29"/>
      <c r="PI368" s="29"/>
      <c r="PJ368" s="29"/>
      <c r="PK368" s="29"/>
      <c r="PL368" s="29"/>
      <c r="PM368" s="29"/>
      <c r="PN368" s="29"/>
      <c r="PO368" s="29"/>
      <c r="PP368" s="29"/>
      <c r="PQ368" s="29"/>
      <c r="PR368" s="29"/>
      <c r="PS368" s="29"/>
      <c r="PT368" s="29"/>
      <c r="PU368" s="29"/>
      <c r="PV368" s="29"/>
      <c r="PW368" s="29"/>
      <c r="PX368" s="29"/>
      <c r="PY368" s="29"/>
      <c r="PZ368" s="29"/>
      <c r="QA368" s="29"/>
      <c r="QB368" s="29"/>
      <c r="QC368" s="29"/>
      <c r="QD368" s="29"/>
      <c r="QE368" s="29"/>
      <c r="QF368" s="29"/>
      <c r="QG368" s="29"/>
      <c r="QH368" s="29"/>
      <c r="QI368" s="29"/>
      <c r="QJ368" s="29"/>
      <c r="QK368" s="29"/>
      <c r="QL368" s="29"/>
      <c r="QM368" s="29"/>
      <c r="QN368" s="29"/>
      <c r="QO368" s="29"/>
      <c r="QP368" s="29"/>
      <c r="QQ368" s="29"/>
      <c r="QR368" s="29"/>
      <c r="QS368" s="29"/>
      <c r="QT368" s="29"/>
      <c r="QU368" s="29"/>
      <c r="QV368" s="29"/>
      <c r="QW368" s="29"/>
      <c r="QX368" s="29"/>
      <c r="QY368" s="29"/>
      <c r="QZ368" s="29"/>
      <c r="RA368" s="29"/>
      <c r="RB368" s="29"/>
      <c r="RC368" s="29"/>
      <c r="RD368" s="29"/>
      <c r="RE368" s="29"/>
      <c r="RF368" s="29"/>
      <c r="RG368" s="29"/>
      <c r="RH368" s="29"/>
      <c r="RI368" s="29"/>
      <c r="RJ368" s="29"/>
      <c r="RK368" s="29"/>
      <c r="RL368" s="29"/>
      <c r="RM368" s="29"/>
      <c r="RN368" s="29"/>
      <c r="RO368" s="29"/>
      <c r="RP368" s="29"/>
      <c r="RQ368" s="29"/>
      <c r="RR368" s="29"/>
      <c r="RS368" s="29"/>
      <c r="RT368" s="29"/>
      <c r="RU368" s="29"/>
      <c r="RV368" s="29"/>
      <c r="RW368" s="29"/>
      <c r="RX368" s="29"/>
      <c r="RY368" s="29"/>
      <c r="RZ368" s="29"/>
      <c r="SA368" s="29"/>
      <c r="SB368" s="29"/>
      <c r="SC368" s="29"/>
      <c r="SD368" s="29"/>
      <c r="SE368" s="29"/>
      <c r="SF368" s="29"/>
      <c r="SG368" s="29"/>
      <c r="SH368" s="29"/>
      <c r="SI368" s="29"/>
      <c r="SJ368" s="29"/>
      <c r="SK368" s="29"/>
      <c r="SL368" s="29"/>
      <c r="SM368" s="29"/>
      <c r="SN368" s="29"/>
      <c r="SO368" s="29"/>
      <c r="SP368" s="29"/>
      <c r="SQ368" s="29"/>
      <c r="SR368" s="29"/>
      <c r="SS368" s="29"/>
      <c r="ST368" s="29"/>
      <c r="SU368" s="29"/>
      <c r="SV368" s="29"/>
      <c r="SW368" s="29"/>
      <c r="SX368" s="29"/>
      <c r="SY368" s="29"/>
      <c r="SZ368" s="29"/>
      <c r="TA368" s="29"/>
      <c r="TB368" s="29"/>
      <c r="TC368" s="29"/>
      <c r="TD368" s="29"/>
      <c r="TE368" s="29"/>
      <c r="TF368" s="29"/>
      <c r="TG368" s="29"/>
      <c r="TH368" s="29"/>
      <c r="TI368" s="29"/>
      <c r="TJ368" s="29"/>
      <c r="TK368" s="29"/>
      <c r="TL368" s="29"/>
      <c r="TM368" s="29"/>
      <c r="TN368" s="29"/>
      <c r="TO368" s="29"/>
      <c r="TP368" s="29"/>
      <c r="TQ368" s="29"/>
      <c r="TR368" s="29"/>
      <c r="TS368" s="29"/>
      <c r="TT368" s="29"/>
      <c r="TU368" s="29"/>
      <c r="TV368" s="29"/>
      <c r="TW368" s="29"/>
      <c r="TX368" s="29"/>
      <c r="TY368" s="29"/>
      <c r="TZ368" s="29"/>
      <c r="UA368" s="29"/>
      <c r="UB368" s="29"/>
      <c r="UC368" s="29"/>
      <c r="UD368" s="29"/>
      <c r="UE368" s="29"/>
      <c r="UF368" s="29"/>
      <c r="UG368" s="29"/>
      <c r="UH368" s="29"/>
      <c r="UI368" s="29"/>
      <c r="UJ368" s="29"/>
      <c r="UK368" s="29"/>
      <c r="UL368" s="29"/>
      <c r="UM368" s="29"/>
      <c r="UN368" s="29"/>
      <c r="UO368" s="29"/>
      <c r="UP368" s="29"/>
      <c r="UQ368" s="29"/>
      <c r="UR368" s="29"/>
      <c r="US368" s="29"/>
      <c r="UT368" s="29"/>
      <c r="UU368" s="29"/>
      <c r="UV368" s="29"/>
      <c r="UW368" s="29"/>
      <c r="UX368" s="29"/>
      <c r="UY368" s="29"/>
      <c r="UZ368" s="29"/>
      <c r="VA368" s="29"/>
      <c r="VB368" s="29"/>
      <c r="VC368" s="29"/>
      <c r="VD368" s="29"/>
      <c r="VE368" s="29"/>
      <c r="VF368" s="29"/>
      <c r="VG368" s="29"/>
      <c r="VH368" s="29"/>
      <c r="VI368" s="29"/>
      <c r="VJ368" s="29"/>
      <c r="VK368" s="29"/>
      <c r="VL368" s="29"/>
      <c r="VM368" s="29"/>
      <c r="VN368" s="29"/>
      <c r="VO368" s="29"/>
      <c r="VP368" s="29"/>
      <c r="VQ368" s="29"/>
      <c r="VR368" s="29"/>
      <c r="VS368" s="29"/>
      <c r="VT368" s="29"/>
      <c r="VU368" s="29"/>
      <c r="VV368" s="29"/>
      <c r="VW368" s="29"/>
      <c r="VX368" s="29"/>
      <c r="VY368" s="29"/>
      <c r="VZ368" s="29"/>
      <c r="WA368" s="29"/>
      <c r="WB368" s="29"/>
      <c r="WC368" s="29"/>
      <c r="WD368" s="29"/>
      <c r="WE368" s="29"/>
      <c r="WF368" s="29"/>
      <c r="WG368" s="29"/>
      <c r="WH368" s="29"/>
      <c r="WI368" s="29"/>
      <c r="WJ368" s="29"/>
      <c r="WK368" s="29"/>
      <c r="WL368" s="29"/>
      <c r="WM368" s="29"/>
      <c r="WN368" s="29"/>
      <c r="WO368" s="29"/>
      <c r="WP368" s="29"/>
      <c r="WQ368" s="29"/>
      <c r="WR368" s="29"/>
      <c r="WS368" s="29"/>
      <c r="WT368" s="29"/>
      <c r="WU368" s="29"/>
      <c r="WV368" s="29"/>
      <c r="WW368" s="29"/>
      <c r="WX368" s="29"/>
      <c r="WY368" s="29"/>
      <c r="WZ368" s="29"/>
      <c r="XA368" s="29"/>
      <c r="XB368" s="29"/>
      <c r="XC368" s="29"/>
      <c r="XD368" s="29"/>
      <c r="XE368" s="29"/>
      <c r="XF368" s="29"/>
      <c r="XG368" s="29"/>
      <c r="XH368" s="29"/>
      <c r="XI368" s="29"/>
      <c r="XJ368" s="29"/>
      <c r="XK368" s="29"/>
      <c r="XL368" s="29"/>
      <c r="XM368" s="29"/>
      <c r="XN368" s="29"/>
      <c r="XO368" s="29"/>
      <c r="XP368" s="29"/>
      <c r="XQ368" s="29"/>
      <c r="XR368" s="29"/>
      <c r="XS368" s="29"/>
      <c r="XT368" s="29"/>
      <c r="XU368" s="29"/>
      <c r="XV368" s="29"/>
      <c r="XW368" s="29"/>
      <c r="XX368" s="29"/>
      <c r="XY368" s="29"/>
      <c r="XZ368" s="29"/>
      <c r="YA368" s="29"/>
      <c r="YB368" s="29"/>
      <c r="YC368" s="29"/>
      <c r="YD368" s="29"/>
      <c r="YE368" s="29"/>
      <c r="YF368" s="29"/>
      <c r="YG368" s="29"/>
      <c r="YH368" s="29"/>
      <c r="YI368" s="29"/>
    </row>
    <row r="369" spans="1:659" ht="19.5">
      <c r="A369" s="939">
        <f t="shared" si="213"/>
        <v>23.110000000000003</v>
      </c>
      <c r="B369" s="946" t="s">
        <v>120</v>
      </c>
      <c r="C369" s="267"/>
      <c r="D369" s="1012"/>
      <c r="E369" s="267"/>
      <c r="F369" s="267"/>
      <c r="G369" s="267"/>
      <c r="H369" s="267"/>
      <c r="I369" s="267"/>
      <c r="J369" s="267"/>
      <c r="K369" s="267"/>
      <c r="L369" s="267"/>
      <c r="M369" s="946"/>
      <c r="N369" s="946"/>
      <c r="O369" s="240"/>
      <c r="P369" s="267"/>
      <c r="Q369" s="267"/>
      <c r="R369" s="267"/>
      <c r="S369" s="267"/>
      <c r="T369" s="1078">
        <f t="shared" si="210"/>
        <v>0</v>
      </c>
      <c r="U369" s="1078">
        <f t="shared" si="211"/>
        <v>0</v>
      </c>
      <c r="V369" s="946"/>
      <c r="W369" s="946"/>
      <c r="X369" s="240"/>
      <c r="Y369" s="267"/>
      <c r="Z369" s="267"/>
      <c r="AA369" s="267"/>
      <c r="AB369" s="267"/>
      <c r="AC369" s="946"/>
    </row>
    <row r="370" spans="1:659" ht="19.5">
      <c r="A370" s="939">
        <f t="shared" si="213"/>
        <v>23.120000000000005</v>
      </c>
      <c r="B370" s="946" t="s">
        <v>270</v>
      </c>
      <c r="C370" s="267"/>
      <c r="D370" s="1012"/>
      <c r="E370" s="267"/>
      <c r="F370" s="267"/>
      <c r="G370" s="267"/>
      <c r="H370" s="267"/>
      <c r="I370" s="267"/>
      <c r="J370" s="267"/>
      <c r="K370" s="267"/>
      <c r="L370" s="267"/>
      <c r="M370" s="946"/>
      <c r="N370" s="946"/>
      <c r="O370" s="240"/>
      <c r="P370" s="267"/>
      <c r="Q370" s="267"/>
      <c r="R370" s="267"/>
      <c r="S370" s="267"/>
      <c r="T370" s="1078">
        <f t="shared" si="210"/>
        <v>0</v>
      </c>
      <c r="U370" s="1078">
        <f t="shared" si="211"/>
        <v>0</v>
      </c>
      <c r="V370" s="946"/>
      <c r="W370" s="946"/>
      <c r="X370" s="240"/>
      <c r="Y370" s="267"/>
      <c r="Z370" s="267"/>
      <c r="AA370" s="267"/>
      <c r="AB370" s="267"/>
      <c r="AC370" s="946"/>
    </row>
    <row r="371" spans="1:659" s="87" customFormat="1" ht="18.75">
      <c r="A371" s="1020">
        <f t="shared" si="213"/>
        <v>23.130000000000006</v>
      </c>
      <c r="B371" s="1021" t="s">
        <v>292</v>
      </c>
      <c r="C371" s="266"/>
      <c r="D371" s="1022"/>
      <c r="E371" s="266"/>
      <c r="F371" s="266"/>
      <c r="G371" s="266"/>
      <c r="H371" s="266"/>
      <c r="I371" s="266"/>
      <c r="J371" s="266"/>
      <c r="K371" s="266"/>
      <c r="L371" s="266"/>
      <c r="M371" s="1021"/>
      <c r="N371" s="1021"/>
      <c r="O371" s="254"/>
      <c r="P371" s="266"/>
      <c r="Q371" s="266"/>
      <c r="R371" s="266"/>
      <c r="S371" s="266"/>
      <c r="T371" s="1078">
        <f t="shared" si="210"/>
        <v>0</v>
      </c>
      <c r="U371" s="1078">
        <f t="shared" si="211"/>
        <v>0</v>
      </c>
      <c r="V371" s="1021"/>
      <c r="W371" s="1021"/>
      <c r="X371" s="254"/>
      <c r="Y371" s="266"/>
      <c r="Z371" s="266"/>
      <c r="AA371" s="266"/>
      <c r="AB371" s="266"/>
      <c r="AC371" s="1021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  <c r="IP371" s="29"/>
      <c r="IQ371" s="29"/>
      <c r="IR371" s="29"/>
      <c r="IS371" s="29"/>
      <c r="IT371" s="29"/>
      <c r="IU371" s="29"/>
      <c r="IV371" s="29"/>
      <c r="IW371" s="29"/>
      <c r="IX371" s="29"/>
      <c r="IY371" s="29"/>
      <c r="IZ371" s="29"/>
      <c r="JA371" s="29"/>
      <c r="JB371" s="29"/>
      <c r="JC371" s="29"/>
      <c r="JD371" s="29"/>
      <c r="JE371" s="29"/>
      <c r="JF371" s="29"/>
      <c r="JG371" s="29"/>
      <c r="JH371" s="29"/>
      <c r="JI371" s="29"/>
      <c r="JJ371" s="29"/>
      <c r="JK371" s="29"/>
      <c r="JL371" s="29"/>
      <c r="JM371" s="29"/>
      <c r="JN371" s="29"/>
      <c r="JO371" s="29"/>
      <c r="JP371" s="29"/>
      <c r="JQ371" s="29"/>
      <c r="JR371" s="29"/>
      <c r="JS371" s="29"/>
      <c r="JT371" s="29"/>
      <c r="JU371" s="29"/>
      <c r="JV371" s="29"/>
      <c r="JW371" s="29"/>
      <c r="JX371" s="29"/>
      <c r="JY371" s="29"/>
      <c r="JZ371" s="29"/>
      <c r="KA371" s="29"/>
      <c r="KB371" s="29"/>
      <c r="KC371" s="29"/>
      <c r="KD371" s="29"/>
      <c r="KE371" s="29"/>
      <c r="KF371" s="29"/>
      <c r="KG371" s="29"/>
      <c r="KH371" s="29"/>
      <c r="KI371" s="29"/>
      <c r="KJ371" s="29"/>
      <c r="KK371" s="29"/>
      <c r="KL371" s="29"/>
      <c r="KM371" s="29"/>
      <c r="KN371" s="29"/>
      <c r="KO371" s="29"/>
      <c r="KP371" s="29"/>
      <c r="KQ371" s="29"/>
      <c r="KR371" s="29"/>
      <c r="KS371" s="29"/>
      <c r="KT371" s="29"/>
      <c r="KU371" s="29"/>
      <c r="KV371" s="29"/>
      <c r="KW371" s="29"/>
      <c r="KX371" s="29"/>
      <c r="KY371" s="29"/>
      <c r="KZ371" s="29"/>
      <c r="LA371" s="29"/>
      <c r="LB371" s="29"/>
      <c r="LC371" s="29"/>
      <c r="LD371" s="29"/>
      <c r="LE371" s="29"/>
      <c r="LF371" s="29"/>
      <c r="LG371" s="29"/>
      <c r="LH371" s="29"/>
      <c r="LI371" s="29"/>
      <c r="LJ371" s="29"/>
      <c r="LK371" s="29"/>
      <c r="LL371" s="29"/>
      <c r="LM371" s="29"/>
      <c r="LN371" s="29"/>
      <c r="LO371" s="29"/>
      <c r="LP371" s="29"/>
      <c r="LQ371" s="29"/>
      <c r="LR371" s="29"/>
      <c r="LS371" s="29"/>
      <c r="LT371" s="29"/>
      <c r="LU371" s="29"/>
      <c r="LV371" s="29"/>
      <c r="LW371" s="29"/>
      <c r="LX371" s="29"/>
      <c r="LY371" s="29"/>
      <c r="LZ371" s="29"/>
      <c r="MA371" s="29"/>
      <c r="MB371" s="29"/>
      <c r="MC371" s="29"/>
      <c r="MD371" s="29"/>
      <c r="ME371" s="29"/>
      <c r="MF371" s="29"/>
      <c r="MG371" s="29"/>
      <c r="MH371" s="29"/>
      <c r="MI371" s="29"/>
      <c r="MJ371" s="29"/>
      <c r="MK371" s="29"/>
      <c r="ML371" s="29"/>
      <c r="MM371" s="29"/>
      <c r="MN371" s="29"/>
      <c r="MO371" s="29"/>
      <c r="MP371" s="29"/>
      <c r="MQ371" s="29"/>
      <c r="MR371" s="29"/>
      <c r="MS371" s="29"/>
      <c r="MT371" s="29"/>
      <c r="MU371" s="29"/>
      <c r="MV371" s="29"/>
      <c r="MW371" s="29"/>
      <c r="MX371" s="29"/>
      <c r="MY371" s="29"/>
      <c r="MZ371" s="29"/>
      <c r="NA371" s="29"/>
      <c r="NB371" s="29"/>
      <c r="NC371" s="29"/>
      <c r="ND371" s="29"/>
      <c r="NE371" s="29"/>
      <c r="NF371" s="29"/>
      <c r="NG371" s="29"/>
      <c r="NH371" s="29"/>
      <c r="NI371" s="29"/>
      <c r="NJ371" s="29"/>
      <c r="NK371" s="29"/>
      <c r="NL371" s="29"/>
      <c r="NM371" s="29"/>
      <c r="NN371" s="29"/>
      <c r="NO371" s="29"/>
      <c r="NP371" s="29"/>
      <c r="NQ371" s="29"/>
      <c r="NR371" s="29"/>
      <c r="NS371" s="29"/>
      <c r="NT371" s="29"/>
      <c r="NU371" s="29"/>
      <c r="NV371" s="29"/>
      <c r="NW371" s="29"/>
      <c r="NX371" s="29"/>
      <c r="NY371" s="29"/>
      <c r="NZ371" s="29"/>
      <c r="OA371" s="29"/>
      <c r="OB371" s="29"/>
      <c r="OC371" s="29"/>
      <c r="OD371" s="29"/>
      <c r="OE371" s="29"/>
      <c r="OF371" s="29"/>
      <c r="OG371" s="29"/>
      <c r="OH371" s="29"/>
      <c r="OI371" s="29"/>
      <c r="OJ371" s="29"/>
      <c r="OK371" s="29"/>
      <c r="OL371" s="29"/>
      <c r="OM371" s="29"/>
      <c r="ON371" s="29"/>
      <c r="OO371" s="29"/>
      <c r="OP371" s="29"/>
      <c r="OQ371" s="29"/>
      <c r="OR371" s="29"/>
      <c r="OS371" s="29"/>
      <c r="OT371" s="29"/>
      <c r="OU371" s="29"/>
      <c r="OV371" s="29"/>
      <c r="OW371" s="29"/>
      <c r="OX371" s="29"/>
      <c r="OY371" s="29"/>
      <c r="OZ371" s="29"/>
      <c r="PA371" s="29"/>
      <c r="PB371" s="29"/>
      <c r="PC371" s="29"/>
      <c r="PD371" s="29"/>
      <c r="PE371" s="29"/>
      <c r="PF371" s="29"/>
      <c r="PG371" s="29"/>
      <c r="PH371" s="29"/>
      <c r="PI371" s="29"/>
      <c r="PJ371" s="29"/>
      <c r="PK371" s="29"/>
      <c r="PL371" s="29"/>
      <c r="PM371" s="29"/>
      <c r="PN371" s="29"/>
      <c r="PO371" s="29"/>
      <c r="PP371" s="29"/>
      <c r="PQ371" s="29"/>
      <c r="PR371" s="29"/>
      <c r="PS371" s="29"/>
      <c r="PT371" s="29"/>
      <c r="PU371" s="29"/>
      <c r="PV371" s="29"/>
      <c r="PW371" s="29"/>
      <c r="PX371" s="29"/>
      <c r="PY371" s="29"/>
      <c r="PZ371" s="29"/>
      <c r="QA371" s="29"/>
      <c r="QB371" s="29"/>
      <c r="QC371" s="29"/>
      <c r="QD371" s="29"/>
      <c r="QE371" s="29"/>
      <c r="QF371" s="29"/>
      <c r="QG371" s="29"/>
      <c r="QH371" s="29"/>
      <c r="QI371" s="29"/>
      <c r="QJ371" s="29"/>
      <c r="QK371" s="29"/>
      <c r="QL371" s="29"/>
      <c r="QM371" s="29"/>
      <c r="QN371" s="29"/>
      <c r="QO371" s="29"/>
      <c r="QP371" s="29"/>
      <c r="QQ371" s="29"/>
      <c r="QR371" s="29"/>
      <c r="QS371" s="29"/>
      <c r="QT371" s="29"/>
      <c r="QU371" s="29"/>
      <c r="QV371" s="29"/>
      <c r="QW371" s="29"/>
      <c r="QX371" s="29"/>
      <c r="QY371" s="29"/>
      <c r="QZ371" s="29"/>
      <c r="RA371" s="29"/>
      <c r="RB371" s="29"/>
      <c r="RC371" s="29"/>
      <c r="RD371" s="29"/>
      <c r="RE371" s="29"/>
      <c r="RF371" s="29"/>
      <c r="RG371" s="29"/>
      <c r="RH371" s="29"/>
      <c r="RI371" s="29"/>
      <c r="RJ371" s="29"/>
      <c r="RK371" s="29"/>
      <c r="RL371" s="29"/>
      <c r="RM371" s="29"/>
      <c r="RN371" s="29"/>
      <c r="RO371" s="29"/>
      <c r="RP371" s="29"/>
      <c r="RQ371" s="29"/>
      <c r="RR371" s="29"/>
      <c r="RS371" s="29"/>
      <c r="RT371" s="29"/>
      <c r="RU371" s="29"/>
      <c r="RV371" s="29"/>
      <c r="RW371" s="29"/>
      <c r="RX371" s="29"/>
      <c r="RY371" s="29"/>
      <c r="RZ371" s="29"/>
      <c r="SA371" s="29"/>
      <c r="SB371" s="29"/>
      <c r="SC371" s="29"/>
      <c r="SD371" s="29"/>
      <c r="SE371" s="29"/>
      <c r="SF371" s="29"/>
      <c r="SG371" s="29"/>
      <c r="SH371" s="29"/>
      <c r="SI371" s="29"/>
      <c r="SJ371" s="29"/>
      <c r="SK371" s="29"/>
      <c r="SL371" s="29"/>
      <c r="SM371" s="29"/>
      <c r="SN371" s="29"/>
      <c r="SO371" s="29"/>
      <c r="SP371" s="29"/>
      <c r="SQ371" s="29"/>
      <c r="SR371" s="29"/>
      <c r="SS371" s="29"/>
      <c r="ST371" s="29"/>
      <c r="SU371" s="29"/>
      <c r="SV371" s="29"/>
      <c r="SW371" s="29"/>
      <c r="SX371" s="29"/>
      <c r="SY371" s="29"/>
      <c r="SZ371" s="29"/>
      <c r="TA371" s="29"/>
      <c r="TB371" s="29"/>
      <c r="TC371" s="29"/>
      <c r="TD371" s="29"/>
      <c r="TE371" s="29"/>
      <c r="TF371" s="29"/>
      <c r="TG371" s="29"/>
      <c r="TH371" s="29"/>
      <c r="TI371" s="29"/>
      <c r="TJ371" s="29"/>
      <c r="TK371" s="29"/>
      <c r="TL371" s="29"/>
      <c r="TM371" s="29"/>
      <c r="TN371" s="29"/>
      <c r="TO371" s="29"/>
      <c r="TP371" s="29"/>
      <c r="TQ371" s="29"/>
      <c r="TR371" s="29"/>
      <c r="TS371" s="29"/>
      <c r="TT371" s="29"/>
      <c r="TU371" s="29"/>
      <c r="TV371" s="29"/>
      <c r="TW371" s="29"/>
      <c r="TX371" s="29"/>
      <c r="TY371" s="29"/>
      <c r="TZ371" s="29"/>
      <c r="UA371" s="29"/>
      <c r="UB371" s="29"/>
      <c r="UC371" s="29"/>
      <c r="UD371" s="29"/>
      <c r="UE371" s="29"/>
      <c r="UF371" s="29"/>
      <c r="UG371" s="29"/>
      <c r="UH371" s="29"/>
      <c r="UI371" s="29"/>
      <c r="UJ371" s="29"/>
      <c r="UK371" s="29"/>
      <c r="UL371" s="29"/>
      <c r="UM371" s="29"/>
      <c r="UN371" s="29"/>
      <c r="UO371" s="29"/>
      <c r="UP371" s="29"/>
      <c r="UQ371" s="29"/>
      <c r="UR371" s="29"/>
      <c r="US371" s="29"/>
      <c r="UT371" s="29"/>
      <c r="UU371" s="29"/>
      <c r="UV371" s="29"/>
      <c r="UW371" s="29"/>
      <c r="UX371" s="29"/>
      <c r="UY371" s="29"/>
      <c r="UZ371" s="29"/>
      <c r="VA371" s="29"/>
      <c r="VB371" s="29"/>
      <c r="VC371" s="29"/>
      <c r="VD371" s="29"/>
      <c r="VE371" s="29"/>
      <c r="VF371" s="29"/>
      <c r="VG371" s="29"/>
      <c r="VH371" s="29"/>
      <c r="VI371" s="29"/>
      <c r="VJ371" s="29"/>
      <c r="VK371" s="29"/>
      <c r="VL371" s="29"/>
      <c r="VM371" s="29"/>
      <c r="VN371" s="29"/>
      <c r="VO371" s="29"/>
      <c r="VP371" s="29"/>
      <c r="VQ371" s="29"/>
      <c r="VR371" s="29"/>
      <c r="VS371" s="29"/>
      <c r="VT371" s="29"/>
      <c r="VU371" s="29"/>
      <c r="VV371" s="29"/>
      <c r="VW371" s="29"/>
      <c r="VX371" s="29"/>
      <c r="VY371" s="29"/>
      <c r="VZ371" s="29"/>
      <c r="WA371" s="29"/>
      <c r="WB371" s="29"/>
      <c r="WC371" s="29"/>
      <c r="WD371" s="29"/>
      <c r="WE371" s="29"/>
      <c r="WF371" s="29"/>
      <c r="WG371" s="29"/>
      <c r="WH371" s="29"/>
      <c r="WI371" s="29"/>
      <c r="WJ371" s="29"/>
      <c r="WK371" s="29"/>
      <c r="WL371" s="29"/>
      <c r="WM371" s="29"/>
      <c r="WN371" s="29"/>
      <c r="WO371" s="29"/>
      <c r="WP371" s="29"/>
      <c r="WQ371" s="29"/>
      <c r="WR371" s="29"/>
      <c r="WS371" s="29"/>
      <c r="WT371" s="29"/>
      <c r="WU371" s="29"/>
      <c r="WV371" s="29"/>
      <c r="WW371" s="29"/>
      <c r="WX371" s="29"/>
      <c r="WY371" s="29"/>
      <c r="WZ371" s="29"/>
      <c r="XA371" s="29"/>
      <c r="XB371" s="29"/>
      <c r="XC371" s="29"/>
      <c r="XD371" s="29"/>
      <c r="XE371" s="29"/>
      <c r="XF371" s="29"/>
      <c r="XG371" s="29"/>
      <c r="XH371" s="29"/>
      <c r="XI371" s="29"/>
      <c r="XJ371" s="29"/>
      <c r="XK371" s="29"/>
      <c r="XL371" s="29"/>
      <c r="XM371" s="29"/>
      <c r="XN371" s="29"/>
      <c r="XO371" s="29"/>
      <c r="XP371" s="29"/>
      <c r="XQ371" s="29"/>
      <c r="XR371" s="29"/>
      <c r="XS371" s="29"/>
      <c r="XT371" s="29"/>
      <c r="XU371" s="29"/>
      <c r="XV371" s="29"/>
      <c r="XW371" s="29"/>
      <c r="XX371" s="29"/>
      <c r="XY371" s="29"/>
      <c r="XZ371" s="29"/>
      <c r="YA371" s="29"/>
      <c r="YB371" s="29"/>
      <c r="YC371" s="29"/>
      <c r="YD371" s="29"/>
      <c r="YE371" s="29"/>
      <c r="YF371" s="29"/>
      <c r="YG371" s="29"/>
      <c r="YH371" s="29"/>
      <c r="YI371" s="29"/>
    </row>
    <row r="372" spans="1:659" ht="19.5">
      <c r="A372" s="939">
        <f t="shared" si="213"/>
        <v>23.140000000000008</v>
      </c>
      <c r="B372" s="946" t="s">
        <v>342</v>
      </c>
      <c r="C372" s="267"/>
      <c r="D372" s="1012"/>
      <c r="E372" s="267"/>
      <c r="F372" s="267"/>
      <c r="G372" s="267"/>
      <c r="H372" s="267"/>
      <c r="I372" s="267"/>
      <c r="J372" s="267"/>
      <c r="K372" s="267"/>
      <c r="L372" s="267"/>
      <c r="M372" s="946"/>
      <c r="N372" s="946"/>
      <c r="O372" s="1080">
        <v>0.26974999999999999</v>
      </c>
      <c r="P372" s="267">
        <v>19</v>
      </c>
      <c r="Q372" s="1012">
        <f>P372*O372</f>
        <v>5.1252499999999994</v>
      </c>
      <c r="R372" s="267">
        <f t="shared" si="214"/>
        <v>19</v>
      </c>
      <c r="S372" s="267">
        <f t="shared" si="215"/>
        <v>5.1252499999999994</v>
      </c>
      <c r="T372" s="1078">
        <f t="shared" si="210"/>
        <v>0</v>
      </c>
      <c r="U372" s="1078">
        <f t="shared" si="211"/>
        <v>0</v>
      </c>
      <c r="V372" s="946"/>
      <c r="W372" s="946"/>
      <c r="X372" s="1080">
        <v>0.26974999999999999</v>
      </c>
      <c r="Y372" s="267">
        <v>6</v>
      </c>
      <c r="Z372" s="1012">
        <f>Y372*X372</f>
        <v>1.6185</v>
      </c>
      <c r="AA372" s="267">
        <f t="shared" ref="AA372" si="218">T372+Y372</f>
        <v>6</v>
      </c>
      <c r="AB372" s="267">
        <f t="shared" ref="AB372" si="219">U372+Z372</f>
        <v>1.6185</v>
      </c>
      <c r="AC372" s="946"/>
    </row>
    <row r="373" spans="1:659" ht="19.5">
      <c r="A373" s="939">
        <f t="shared" si="213"/>
        <v>23.150000000000009</v>
      </c>
      <c r="B373" s="951" t="s">
        <v>122</v>
      </c>
      <c r="C373" s="1061"/>
      <c r="D373" s="1062"/>
      <c r="E373" s="1061"/>
      <c r="F373" s="1061"/>
      <c r="G373" s="1061"/>
      <c r="H373" s="1061"/>
      <c r="I373" s="1061"/>
      <c r="J373" s="1061"/>
      <c r="K373" s="1061"/>
      <c r="L373" s="1061"/>
      <c r="M373" s="951"/>
      <c r="N373" s="951"/>
      <c r="O373" s="240"/>
      <c r="P373" s="1061"/>
      <c r="Q373" s="1061"/>
      <c r="R373" s="267"/>
      <c r="S373" s="267"/>
      <c r="T373" s="1078">
        <f t="shared" si="210"/>
        <v>0</v>
      </c>
      <c r="U373" s="1078">
        <f t="shared" si="211"/>
        <v>0</v>
      </c>
      <c r="V373" s="951"/>
      <c r="W373" s="951"/>
      <c r="X373" s="240"/>
      <c r="Y373" s="1061"/>
      <c r="Z373" s="1061"/>
      <c r="AA373" s="267"/>
      <c r="AB373" s="267"/>
      <c r="AC373" s="951"/>
    </row>
    <row r="374" spans="1:659" ht="37.5">
      <c r="A374" s="939">
        <f t="shared" si="213"/>
        <v>23.160000000000011</v>
      </c>
      <c r="B374" s="1081" t="s">
        <v>123</v>
      </c>
      <c r="C374" s="1015"/>
      <c r="D374" s="1016"/>
      <c r="E374" s="1015"/>
      <c r="F374" s="1015"/>
      <c r="G374" s="1015"/>
      <c r="H374" s="1015"/>
      <c r="I374" s="1015"/>
      <c r="J374" s="1015"/>
      <c r="K374" s="1015"/>
      <c r="L374" s="1015"/>
      <c r="M374" s="1081"/>
      <c r="N374" s="1081"/>
      <c r="O374" s="240"/>
      <c r="P374" s="1015"/>
      <c r="Q374" s="1015"/>
      <c r="R374" s="267"/>
      <c r="S374" s="267"/>
      <c r="T374" s="1078">
        <f t="shared" si="210"/>
        <v>0</v>
      </c>
      <c r="U374" s="1078">
        <f t="shared" si="211"/>
        <v>0</v>
      </c>
      <c r="V374" s="1081"/>
      <c r="W374" s="1081"/>
      <c r="X374" s="240"/>
      <c r="Y374" s="1015"/>
      <c r="Z374" s="1015"/>
      <c r="AA374" s="267"/>
      <c r="AB374" s="267"/>
      <c r="AC374" s="1081"/>
    </row>
    <row r="375" spans="1:659" ht="37.5">
      <c r="A375" s="939">
        <f t="shared" si="213"/>
        <v>23.170000000000012</v>
      </c>
      <c r="B375" s="1081" t="s">
        <v>124</v>
      </c>
      <c r="C375" s="1015"/>
      <c r="D375" s="1016"/>
      <c r="E375" s="1015"/>
      <c r="F375" s="1015"/>
      <c r="G375" s="1015"/>
      <c r="H375" s="1015"/>
      <c r="I375" s="1015"/>
      <c r="J375" s="1015"/>
      <c r="K375" s="1015"/>
      <c r="L375" s="1015"/>
      <c r="M375" s="1081"/>
      <c r="N375" s="1081"/>
      <c r="O375" s="240"/>
      <c r="P375" s="1015"/>
      <c r="Q375" s="1015"/>
      <c r="R375" s="267"/>
      <c r="S375" s="267"/>
      <c r="T375" s="1078">
        <f t="shared" si="210"/>
        <v>0</v>
      </c>
      <c r="U375" s="1078">
        <f t="shared" si="211"/>
        <v>0</v>
      </c>
      <c r="V375" s="1081"/>
      <c r="W375" s="1081"/>
      <c r="X375" s="240"/>
      <c r="Y375" s="1015"/>
      <c r="Z375" s="1015"/>
      <c r="AA375" s="267"/>
      <c r="AB375" s="267"/>
      <c r="AC375" s="1081"/>
    </row>
    <row r="376" spans="1:659" ht="37.5">
      <c r="A376" s="939">
        <f t="shared" si="213"/>
        <v>23.180000000000014</v>
      </c>
      <c r="B376" s="1081" t="s">
        <v>125</v>
      </c>
      <c r="C376" s="1015"/>
      <c r="D376" s="1016"/>
      <c r="E376" s="1015"/>
      <c r="F376" s="1015"/>
      <c r="G376" s="1015"/>
      <c r="H376" s="1015"/>
      <c r="I376" s="1015"/>
      <c r="J376" s="1015"/>
      <c r="K376" s="1015"/>
      <c r="L376" s="1015"/>
      <c r="M376" s="1081"/>
      <c r="N376" s="1081"/>
      <c r="O376" s="264"/>
      <c r="P376" s="1015"/>
      <c r="Q376" s="1015"/>
      <c r="R376" s="267"/>
      <c r="S376" s="267"/>
      <c r="T376" s="1078">
        <f t="shared" si="210"/>
        <v>0</v>
      </c>
      <c r="U376" s="1078">
        <f t="shared" si="211"/>
        <v>0</v>
      </c>
      <c r="V376" s="1081"/>
      <c r="W376" s="1081"/>
      <c r="X376" s="264"/>
      <c r="Y376" s="1015"/>
      <c r="Z376" s="1015"/>
      <c r="AA376" s="267"/>
      <c r="AB376" s="267"/>
      <c r="AC376" s="1081"/>
    </row>
    <row r="377" spans="1:659" ht="19.5">
      <c r="A377" s="939">
        <f t="shared" si="213"/>
        <v>23.190000000000015</v>
      </c>
      <c r="B377" s="951" t="s">
        <v>126</v>
      </c>
      <c r="C377" s="1061"/>
      <c r="D377" s="1062"/>
      <c r="E377" s="1061"/>
      <c r="F377" s="1061"/>
      <c r="G377" s="1061"/>
      <c r="H377" s="1061"/>
      <c r="I377" s="1061"/>
      <c r="J377" s="1061"/>
      <c r="K377" s="1061"/>
      <c r="L377" s="1061"/>
      <c r="M377" s="951"/>
      <c r="N377" s="951"/>
      <c r="O377" s="240"/>
      <c r="P377" s="1061"/>
      <c r="Q377" s="1061"/>
      <c r="R377" s="267"/>
      <c r="S377" s="267"/>
      <c r="T377" s="1078">
        <f t="shared" si="210"/>
        <v>0</v>
      </c>
      <c r="U377" s="1078">
        <f t="shared" si="211"/>
        <v>0</v>
      </c>
      <c r="V377" s="951"/>
      <c r="W377" s="951"/>
      <c r="X377" s="240"/>
      <c r="Y377" s="1061"/>
      <c r="Z377" s="1061"/>
      <c r="AA377" s="267"/>
      <c r="AB377" s="267"/>
      <c r="AC377" s="951"/>
    </row>
    <row r="378" spans="1:659" ht="19.5">
      <c r="A378" s="939">
        <f t="shared" si="213"/>
        <v>23.200000000000017</v>
      </c>
      <c r="B378" s="951" t="s">
        <v>127</v>
      </c>
      <c r="C378" s="1061"/>
      <c r="D378" s="1062"/>
      <c r="E378" s="1061"/>
      <c r="F378" s="1061"/>
      <c r="G378" s="1061"/>
      <c r="H378" s="1061"/>
      <c r="I378" s="1061"/>
      <c r="J378" s="1061"/>
      <c r="K378" s="1061"/>
      <c r="L378" s="1061"/>
      <c r="M378" s="951"/>
      <c r="N378" s="951"/>
      <c r="O378" s="240"/>
      <c r="P378" s="1061"/>
      <c r="Q378" s="1061"/>
      <c r="R378" s="267"/>
      <c r="S378" s="267"/>
      <c r="T378" s="1078">
        <f t="shared" si="210"/>
        <v>0</v>
      </c>
      <c r="U378" s="1078">
        <f t="shared" si="211"/>
        <v>0</v>
      </c>
      <c r="V378" s="951"/>
      <c r="W378" s="951"/>
      <c r="X378" s="240"/>
      <c r="Y378" s="1061"/>
      <c r="Z378" s="1061"/>
      <c r="AA378" s="267"/>
      <c r="AB378" s="267"/>
      <c r="AC378" s="951"/>
    </row>
    <row r="379" spans="1:659" s="87" customFormat="1" ht="18.75">
      <c r="A379" s="1020">
        <f t="shared" si="213"/>
        <v>23.210000000000019</v>
      </c>
      <c r="B379" s="1021" t="s">
        <v>132</v>
      </c>
      <c r="C379" s="1078">
        <v>3404</v>
      </c>
      <c r="D379" s="146">
        <v>17.02</v>
      </c>
      <c r="E379" s="1078">
        <v>0</v>
      </c>
      <c r="F379" s="1078">
        <v>0</v>
      </c>
      <c r="G379" s="1014">
        <f t="shared" ref="G379:G380" si="220">E379/C379</f>
        <v>0</v>
      </c>
      <c r="H379" s="1014">
        <f t="shared" ref="H379:H380" si="221">F379/D379</f>
        <v>0</v>
      </c>
      <c r="I379" s="1078">
        <f>C379-E379</f>
        <v>3404</v>
      </c>
      <c r="J379" s="146">
        <f>D379-F379</f>
        <v>17.02</v>
      </c>
      <c r="K379" s="1078">
        <f>C379-E379</f>
        <v>3404</v>
      </c>
      <c r="L379" s="1078">
        <f>D379-F379</f>
        <v>17.02</v>
      </c>
      <c r="M379" s="1082"/>
      <c r="N379" s="1082"/>
      <c r="O379" s="265"/>
      <c r="P379" s="1078"/>
      <c r="Q379" s="1078"/>
      <c r="R379" s="1078">
        <f>K379+P379</f>
        <v>3404</v>
      </c>
      <c r="S379" s="1078">
        <f t="shared" si="215"/>
        <v>17.02</v>
      </c>
      <c r="T379" s="1078">
        <f>K379</f>
        <v>3404</v>
      </c>
      <c r="U379" s="1078">
        <f>L379</f>
        <v>17.02</v>
      </c>
      <c r="V379" s="1082"/>
      <c r="W379" s="1082"/>
      <c r="X379" s="265"/>
      <c r="Y379" s="1078"/>
      <c r="Z379" s="1078"/>
      <c r="AA379" s="1078">
        <f>T379+Y379</f>
        <v>3404</v>
      </c>
      <c r="AB379" s="1078">
        <f t="shared" ref="AB379" si="222">U379+Z379</f>
        <v>17.02</v>
      </c>
      <c r="AC379" s="1082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  <c r="IT379" s="29"/>
      <c r="IU379" s="29"/>
      <c r="IV379" s="29"/>
      <c r="IW379" s="29"/>
      <c r="IX379" s="29"/>
      <c r="IY379" s="29"/>
      <c r="IZ379" s="29"/>
      <c r="JA379" s="29"/>
      <c r="JB379" s="29"/>
      <c r="JC379" s="29"/>
      <c r="JD379" s="29"/>
      <c r="JE379" s="29"/>
      <c r="JF379" s="29"/>
      <c r="JG379" s="29"/>
      <c r="JH379" s="29"/>
      <c r="JI379" s="29"/>
      <c r="JJ379" s="29"/>
      <c r="JK379" s="29"/>
      <c r="JL379" s="29"/>
      <c r="JM379" s="29"/>
      <c r="JN379" s="29"/>
      <c r="JO379" s="29"/>
      <c r="JP379" s="29"/>
      <c r="JQ379" s="29"/>
      <c r="JR379" s="29"/>
      <c r="JS379" s="29"/>
      <c r="JT379" s="29"/>
      <c r="JU379" s="29"/>
      <c r="JV379" s="29"/>
      <c r="JW379" s="29"/>
      <c r="JX379" s="29"/>
      <c r="JY379" s="29"/>
      <c r="JZ379" s="29"/>
      <c r="KA379" s="29"/>
      <c r="KB379" s="29"/>
      <c r="KC379" s="29"/>
      <c r="KD379" s="29"/>
      <c r="KE379" s="29"/>
      <c r="KF379" s="29"/>
      <c r="KG379" s="29"/>
      <c r="KH379" s="29"/>
      <c r="KI379" s="29"/>
      <c r="KJ379" s="29"/>
      <c r="KK379" s="29"/>
      <c r="KL379" s="29"/>
      <c r="KM379" s="29"/>
      <c r="KN379" s="29"/>
      <c r="KO379" s="29"/>
      <c r="KP379" s="29"/>
      <c r="KQ379" s="29"/>
      <c r="KR379" s="29"/>
      <c r="KS379" s="29"/>
      <c r="KT379" s="29"/>
      <c r="KU379" s="29"/>
      <c r="KV379" s="29"/>
      <c r="KW379" s="29"/>
      <c r="KX379" s="29"/>
      <c r="KY379" s="29"/>
      <c r="KZ379" s="29"/>
      <c r="LA379" s="29"/>
      <c r="LB379" s="29"/>
      <c r="LC379" s="29"/>
      <c r="LD379" s="29"/>
      <c r="LE379" s="29"/>
      <c r="LF379" s="29"/>
      <c r="LG379" s="29"/>
      <c r="LH379" s="29"/>
      <c r="LI379" s="29"/>
      <c r="LJ379" s="29"/>
      <c r="LK379" s="29"/>
      <c r="LL379" s="29"/>
      <c r="LM379" s="29"/>
      <c r="LN379" s="29"/>
      <c r="LO379" s="29"/>
      <c r="LP379" s="29"/>
      <c r="LQ379" s="29"/>
      <c r="LR379" s="29"/>
      <c r="LS379" s="29"/>
      <c r="LT379" s="29"/>
      <c r="LU379" s="29"/>
      <c r="LV379" s="29"/>
      <c r="LW379" s="29"/>
      <c r="LX379" s="29"/>
      <c r="LY379" s="29"/>
      <c r="LZ379" s="29"/>
      <c r="MA379" s="29"/>
      <c r="MB379" s="29"/>
      <c r="MC379" s="29"/>
      <c r="MD379" s="29"/>
      <c r="ME379" s="29"/>
      <c r="MF379" s="29"/>
      <c r="MG379" s="29"/>
      <c r="MH379" s="29"/>
      <c r="MI379" s="29"/>
      <c r="MJ379" s="29"/>
      <c r="MK379" s="29"/>
      <c r="ML379" s="29"/>
      <c r="MM379" s="29"/>
      <c r="MN379" s="29"/>
      <c r="MO379" s="29"/>
      <c r="MP379" s="29"/>
      <c r="MQ379" s="29"/>
      <c r="MR379" s="29"/>
      <c r="MS379" s="29"/>
      <c r="MT379" s="29"/>
      <c r="MU379" s="29"/>
      <c r="MV379" s="29"/>
      <c r="MW379" s="29"/>
      <c r="MX379" s="29"/>
      <c r="MY379" s="29"/>
      <c r="MZ379" s="29"/>
      <c r="NA379" s="29"/>
      <c r="NB379" s="29"/>
      <c r="NC379" s="29"/>
      <c r="ND379" s="29"/>
      <c r="NE379" s="29"/>
      <c r="NF379" s="29"/>
      <c r="NG379" s="29"/>
      <c r="NH379" s="29"/>
      <c r="NI379" s="29"/>
      <c r="NJ379" s="29"/>
      <c r="NK379" s="29"/>
      <c r="NL379" s="29"/>
      <c r="NM379" s="29"/>
      <c r="NN379" s="29"/>
      <c r="NO379" s="29"/>
      <c r="NP379" s="29"/>
      <c r="NQ379" s="29"/>
      <c r="NR379" s="29"/>
      <c r="NS379" s="29"/>
      <c r="NT379" s="29"/>
      <c r="NU379" s="29"/>
      <c r="NV379" s="29"/>
      <c r="NW379" s="29"/>
      <c r="NX379" s="29"/>
      <c r="NY379" s="29"/>
      <c r="NZ379" s="29"/>
      <c r="OA379" s="29"/>
      <c r="OB379" s="29"/>
      <c r="OC379" s="29"/>
      <c r="OD379" s="29"/>
      <c r="OE379" s="29"/>
      <c r="OF379" s="29"/>
      <c r="OG379" s="29"/>
      <c r="OH379" s="29"/>
      <c r="OI379" s="29"/>
      <c r="OJ379" s="29"/>
      <c r="OK379" s="29"/>
      <c r="OL379" s="29"/>
      <c r="OM379" s="29"/>
      <c r="ON379" s="29"/>
      <c r="OO379" s="29"/>
      <c r="OP379" s="29"/>
      <c r="OQ379" s="29"/>
      <c r="OR379" s="29"/>
      <c r="OS379" s="29"/>
      <c r="OT379" s="29"/>
      <c r="OU379" s="29"/>
      <c r="OV379" s="29"/>
      <c r="OW379" s="29"/>
      <c r="OX379" s="29"/>
      <c r="OY379" s="29"/>
      <c r="OZ379" s="29"/>
      <c r="PA379" s="29"/>
      <c r="PB379" s="29"/>
      <c r="PC379" s="29"/>
      <c r="PD379" s="29"/>
      <c r="PE379" s="29"/>
      <c r="PF379" s="29"/>
      <c r="PG379" s="29"/>
      <c r="PH379" s="29"/>
      <c r="PI379" s="29"/>
      <c r="PJ379" s="29"/>
      <c r="PK379" s="29"/>
      <c r="PL379" s="29"/>
      <c r="PM379" s="29"/>
      <c r="PN379" s="29"/>
      <c r="PO379" s="29"/>
      <c r="PP379" s="29"/>
      <c r="PQ379" s="29"/>
      <c r="PR379" s="29"/>
      <c r="PS379" s="29"/>
      <c r="PT379" s="29"/>
      <c r="PU379" s="29"/>
      <c r="PV379" s="29"/>
      <c r="PW379" s="29"/>
      <c r="PX379" s="29"/>
      <c r="PY379" s="29"/>
      <c r="PZ379" s="29"/>
      <c r="QA379" s="29"/>
      <c r="QB379" s="29"/>
      <c r="QC379" s="29"/>
      <c r="QD379" s="29"/>
      <c r="QE379" s="29"/>
      <c r="QF379" s="29"/>
      <c r="QG379" s="29"/>
      <c r="QH379" s="29"/>
      <c r="QI379" s="29"/>
      <c r="QJ379" s="29"/>
      <c r="QK379" s="29"/>
      <c r="QL379" s="29"/>
      <c r="QM379" s="29"/>
      <c r="QN379" s="29"/>
      <c r="QO379" s="29"/>
      <c r="QP379" s="29"/>
      <c r="QQ379" s="29"/>
      <c r="QR379" s="29"/>
      <c r="QS379" s="29"/>
      <c r="QT379" s="29"/>
      <c r="QU379" s="29"/>
      <c r="QV379" s="29"/>
      <c r="QW379" s="29"/>
      <c r="QX379" s="29"/>
      <c r="QY379" s="29"/>
      <c r="QZ379" s="29"/>
      <c r="RA379" s="29"/>
      <c r="RB379" s="29"/>
      <c r="RC379" s="29"/>
      <c r="RD379" s="29"/>
      <c r="RE379" s="29"/>
      <c r="RF379" s="29"/>
      <c r="RG379" s="29"/>
      <c r="RH379" s="29"/>
      <c r="RI379" s="29"/>
      <c r="RJ379" s="29"/>
      <c r="RK379" s="29"/>
      <c r="RL379" s="29"/>
      <c r="RM379" s="29"/>
      <c r="RN379" s="29"/>
      <c r="RO379" s="29"/>
      <c r="RP379" s="29"/>
      <c r="RQ379" s="29"/>
      <c r="RR379" s="29"/>
      <c r="RS379" s="29"/>
      <c r="RT379" s="29"/>
      <c r="RU379" s="29"/>
      <c r="RV379" s="29"/>
      <c r="RW379" s="29"/>
      <c r="RX379" s="29"/>
      <c r="RY379" s="29"/>
      <c r="RZ379" s="29"/>
      <c r="SA379" s="29"/>
      <c r="SB379" s="29"/>
      <c r="SC379" s="29"/>
      <c r="SD379" s="29"/>
      <c r="SE379" s="29"/>
      <c r="SF379" s="29"/>
      <c r="SG379" s="29"/>
      <c r="SH379" s="29"/>
      <c r="SI379" s="29"/>
      <c r="SJ379" s="29"/>
      <c r="SK379" s="29"/>
      <c r="SL379" s="29"/>
      <c r="SM379" s="29"/>
      <c r="SN379" s="29"/>
      <c r="SO379" s="29"/>
      <c r="SP379" s="29"/>
      <c r="SQ379" s="29"/>
      <c r="SR379" s="29"/>
      <c r="SS379" s="29"/>
      <c r="ST379" s="29"/>
      <c r="SU379" s="29"/>
      <c r="SV379" s="29"/>
      <c r="SW379" s="29"/>
      <c r="SX379" s="29"/>
      <c r="SY379" s="29"/>
      <c r="SZ379" s="29"/>
      <c r="TA379" s="29"/>
      <c r="TB379" s="29"/>
      <c r="TC379" s="29"/>
      <c r="TD379" s="29"/>
      <c r="TE379" s="29"/>
      <c r="TF379" s="29"/>
      <c r="TG379" s="29"/>
      <c r="TH379" s="29"/>
      <c r="TI379" s="29"/>
      <c r="TJ379" s="29"/>
      <c r="TK379" s="29"/>
      <c r="TL379" s="29"/>
      <c r="TM379" s="29"/>
      <c r="TN379" s="29"/>
      <c r="TO379" s="29"/>
      <c r="TP379" s="29"/>
      <c r="TQ379" s="29"/>
      <c r="TR379" s="29"/>
      <c r="TS379" s="29"/>
      <c r="TT379" s="29"/>
      <c r="TU379" s="29"/>
      <c r="TV379" s="29"/>
      <c r="TW379" s="29"/>
      <c r="TX379" s="29"/>
      <c r="TY379" s="29"/>
      <c r="TZ379" s="29"/>
      <c r="UA379" s="29"/>
      <c r="UB379" s="29"/>
      <c r="UC379" s="29"/>
      <c r="UD379" s="29"/>
      <c r="UE379" s="29"/>
      <c r="UF379" s="29"/>
      <c r="UG379" s="29"/>
      <c r="UH379" s="29"/>
      <c r="UI379" s="29"/>
      <c r="UJ379" s="29"/>
      <c r="UK379" s="29"/>
      <c r="UL379" s="29"/>
      <c r="UM379" s="29"/>
      <c r="UN379" s="29"/>
      <c r="UO379" s="29"/>
      <c r="UP379" s="29"/>
      <c r="UQ379" s="29"/>
      <c r="UR379" s="29"/>
      <c r="US379" s="29"/>
      <c r="UT379" s="29"/>
      <c r="UU379" s="29"/>
      <c r="UV379" s="29"/>
      <c r="UW379" s="29"/>
      <c r="UX379" s="29"/>
      <c r="UY379" s="29"/>
      <c r="UZ379" s="29"/>
      <c r="VA379" s="29"/>
      <c r="VB379" s="29"/>
      <c r="VC379" s="29"/>
      <c r="VD379" s="29"/>
      <c r="VE379" s="29"/>
      <c r="VF379" s="29"/>
      <c r="VG379" s="29"/>
      <c r="VH379" s="29"/>
      <c r="VI379" s="29"/>
      <c r="VJ379" s="29"/>
      <c r="VK379" s="29"/>
      <c r="VL379" s="29"/>
      <c r="VM379" s="29"/>
      <c r="VN379" s="29"/>
      <c r="VO379" s="29"/>
      <c r="VP379" s="29"/>
      <c r="VQ379" s="29"/>
      <c r="VR379" s="29"/>
      <c r="VS379" s="29"/>
      <c r="VT379" s="29"/>
      <c r="VU379" s="29"/>
      <c r="VV379" s="29"/>
      <c r="VW379" s="29"/>
      <c r="VX379" s="29"/>
      <c r="VY379" s="29"/>
      <c r="VZ379" s="29"/>
      <c r="WA379" s="29"/>
      <c r="WB379" s="29"/>
      <c r="WC379" s="29"/>
      <c r="WD379" s="29"/>
      <c r="WE379" s="29"/>
      <c r="WF379" s="29"/>
      <c r="WG379" s="29"/>
      <c r="WH379" s="29"/>
      <c r="WI379" s="29"/>
      <c r="WJ379" s="29"/>
      <c r="WK379" s="29"/>
      <c r="WL379" s="29"/>
      <c r="WM379" s="29"/>
      <c r="WN379" s="29"/>
      <c r="WO379" s="29"/>
      <c r="WP379" s="29"/>
      <c r="WQ379" s="29"/>
      <c r="WR379" s="29"/>
      <c r="WS379" s="29"/>
      <c r="WT379" s="29"/>
      <c r="WU379" s="29"/>
      <c r="WV379" s="29"/>
      <c r="WW379" s="29"/>
      <c r="WX379" s="29"/>
      <c r="WY379" s="29"/>
      <c r="WZ379" s="29"/>
      <c r="XA379" s="29"/>
      <c r="XB379" s="29"/>
      <c r="XC379" s="29"/>
      <c r="XD379" s="29"/>
      <c r="XE379" s="29"/>
      <c r="XF379" s="29"/>
      <c r="XG379" s="29"/>
      <c r="XH379" s="29"/>
      <c r="XI379" s="29"/>
      <c r="XJ379" s="29"/>
      <c r="XK379" s="29"/>
      <c r="XL379" s="29"/>
      <c r="XM379" s="29"/>
      <c r="XN379" s="29"/>
      <c r="XO379" s="29"/>
      <c r="XP379" s="29"/>
      <c r="XQ379" s="29"/>
      <c r="XR379" s="29"/>
      <c r="XS379" s="29"/>
      <c r="XT379" s="29"/>
      <c r="XU379" s="29"/>
      <c r="XV379" s="29"/>
      <c r="XW379" s="29"/>
      <c r="XX379" s="29"/>
      <c r="XY379" s="29"/>
      <c r="XZ379" s="29"/>
      <c r="YA379" s="29"/>
      <c r="YB379" s="29"/>
      <c r="YC379" s="29"/>
      <c r="YD379" s="29"/>
      <c r="YE379" s="29"/>
      <c r="YF379" s="29"/>
      <c r="YG379" s="29"/>
      <c r="YH379" s="29"/>
      <c r="YI379" s="29"/>
    </row>
    <row r="380" spans="1:659" s="87" customFormat="1" ht="18.75">
      <c r="A380" s="1020">
        <f t="shared" si="213"/>
        <v>23.22000000000002</v>
      </c>
      <c r="B380" s="1021" t="s">
        <v>133</v>
      </c>
      <c r="C380" s="1078">
        <v>5</v>
      </c>
      <c r="D380" s="146">
        <v>8.0299999999999994</v>
      </c>
      <c r="E380" s="1078">
        <v>0</v>
      </c>
      <c r="F380" s="1078">
        <v>0</v>
      </c>
      <c r="G380" s="1014">
        <f t="shared" si="220"/>
        <v>0</v>
      </c>
      <c r="H380" s="1014">
        <f t="shared" si="221"/>
        <v>0</v>
      </c>
      <c r="I380" s="1078">
        <f>C380-E380</f>
        <v>5</v>
      </c>
      <c r="J380" s="1078">
        <f>D380-F380</f>
        <v>8.0299999999999994</v>
      </c>
      <c r="K380" s="1078">
        <f>C380-E380</f>
        <v>5</v>
      </c>
      <c r="L380" s="1078">
        <f>D380-F380</f>
        <v>8.0299999999999994</v>
      </c>
      <c r="M380" s="1082"/>
      <c r="N380" s="1082"/>
      <c r="O380" s="572">
        <v>2.4583300000000001</v>
      </c>
      <c r="P380" s="1078">
        <v>15</v>
      </c>
      <c r="Q380" s="146">
        <f>P380*O380</f>
        <v>36.874949999999998</v>
      </c>
      <c r="R380" s="1078">
        <f>K380+P380</f>
        <v>20</v>
      </c>
      <c r="S380" s="146">
        <f>L380+Q380</f>
        <v>44.904949999999999</v>
      </c>
      <c r="T380" s="1078"/>
      <c r="U380" s="1078"/>
      <c r="V380" s="1082"/>
      <c r="W380" s="1082"/>
      <c r="X380" s="572">
        <v>2.4583300000000001</v>
      </c>
      <c r="Y380" s="1078">
        <v>3</v>
      </c>
      <c r="Z380" s="146">
        <f>Y380*X380</f>
        <v>7.3749900000000004</v>
      </c>
      <c r="AA380" s="1078">
        <f>T380+Y380</f>
        <v>3</v>
      </c>
      <c r="AB380" s="146">
        <f>U380+Z380</f>
        <v>7.3749900000000004</v>
      </c>
      <c r="AC380" s="1082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  <c r="IW380" s="29"/>
      <c r="IX380" s="29"/>
      <c r="IY380" s="29"/>
      <c r="IZ380" s="29"/>
      <c r="JA380" s="29"/>
      <c r="JB380" s="29"/>
      <c r="JC380" s="29"/>
      <c r="JD380" s="29"/>
      <c r="JE380" s="29"/>
      <c r="JF380" s="29"/>
      <c r="JG380" s="29"/>
      <c r="JH380" s="29"/>
      <c r="JI380" s="29"/>
      <c r="JJ380" s="29"/>
      <c r="JK380" s="29"/>
      <c r="JL380" s="29"/>
      <c r="JM380" s="29"/>
      <c r="JN380" s="29"/>
      <c r="JO380" s="29"/>
      <c r="JP380" s="29"/>
      <c r="JQ380" s="29"/>
      <c r="JR380" s="29"/>
      <c r="JS380" s="29"/>
      <c r="JT380" s="29"/>
      <c r="JU380" s="29"/>
      <c r="JV380" s="29"/>
      <c r="JW380" s="29"/>
      <c r="JX380" s="29"/>
      <c r="JY380" s="29"/>
      <c r="JZ380" s="29"/>
      <c r="KA380" s="29"/>
      <c r="KB380" s="29"/>
      <c r="KC380" s="29"/>
      <c r="KD380" s="29"/>
      <c r="KE380" s="29"/>
      <c r="KF380" s="29"/>
      <c r="KG380" s="29"/>
      <c r="KH380" s="29"/>
      <c r="KI380" s="29"/>
      <c r="KJ380" s="29"/>
      <c r="KK380" s="29"/>
      <c r="KL380" s="29"/>
      <c r="KM380" s="29"/>
      <c r="KN380" s="29"/>
      <c r="KO380" s="29"/>
      <c r="KP380" s="29"/>
      <c r="KQ380" s="29"/>
      <c r="KR380" s="29"/>
      <c r="KS380" s="29"/>
      <c r="KT380" s="29"/>
      <c r="KU380" s="29"/>
      <c r="KV380" s="29"/>
      <c r="KW380" s="29"/>
      <c r="KX380" s="29"/>
      <c r="KY380" s="29"/>
      <c r="KZ380" s="29"/>
      <c r="LA380" s="29"/>
      <c r="LB380" s="29"/>
      <c r="LC380" s="29"/>
      <c r="LD380" s="29"/>
      <c r="LE380" s="29"/>
      <c r="LF380" s="29"/>
      <c r="LG380" s="29"/>
      <c r="LH380" s="29"/>
      <c r="LI380" s="29"/>
      <c r="LJ380" s="29"/>
      <c r="LK380" s="29"/>
      <c r="LL380" s="29"/>
      <c r="LM380" s="29"/>
      <c r="LN380" s="29"/>
      <c r="LO380" s="29"/>
      <c r="LP380" s="29"/>
      <c r="LQ380" s="29"/>
      <c r="LR380" s="29"/>
      <c r="LS380" s="29"/>
      <c r="LT380" s="29"/>
      <c r="LU380" s="29"/>
      <c r="LV380" s="29"/>
      <c r="LW380" s="29"/>
      <c r="LX380" s="29"/>
      <c r="LY380" s="29"/>
      <c r="LZ380" s="29"/>
      <c r="MA380" s="29"/>
      <c r="MB380" s="29"/>
      <c r="MC380" s="29"/>
      <c r="MD380" s="29"/>
      <c r="ME380" s="29"/>
      <c r="MF380" s="29"/>
      <c r="MG380" s="29"/>
      <c r="MH380" s="29"/>
      <c r="MI380" s="29"/>
      <c r="MJ380" s="29"/>
      <c r="MK380" s="29"/>
      <c r="ML380" s="29"/>
      <c r="MM380" s="29"/>
      <c r="MN380" s="29"/>
      <c r="MO380" s="29"/>
      <c r="MP380" s="29"/>
      <c r="MQ380" s="29"/>
      <c r="MR380" s="29"/>
      <c r="MS380" s="29"/>
      <c r="MT380" s="29"/>
      <c r="MU380" s="29"/>
      <c r="MV380" s="29"/>
      <c r="MW380" s="29"/>
      <c r="MX380" s="29"/>
      <c r="MY380" s="29"/>
      <c r="MZ380" s="29"/>
      <c r="NA380" s="29"/>
      <c r="NB380" s="29"/>
      <c r="NC380" s="29"/>
      <c r="ND380" s="29"/>
      <c r="NE380" s="29"/>
      <c r="NF380" s="29"/>
      <c r="NG380" s="29"/>
      <c r="NH380" s="29"/>
      <c r="NI380" s="29"/>
      <c r="NJ380" s="29"/>
      <c r="NK380" s="29"/>
      <c r="NL380" s="29"/>
      <c r="NM380" s="29"/>
      <c r="NN380" s="29"/>
      <c r="NO380" s="29"/>
      <c r="NP380" s="29"/>
      <c r="NQ380" s="29"/>
      <c r="NR380" s="29"/>
      <c r="NS380" s="29"/>
      <c r="NT380" s="29"/>
      <c r="NU380" s="29"/>
      <c r="NV380" s="29"/>
      <c r="NW380" s="29"/>
      <c r="NX380" s="29"/>
      <c r="NY380" s="29"/>
      <c r="NZ380" s="29"/>
      <c r="OA380" s="29"/>
      <c r="OB380" s="29"/>
      <c r="OC380" s="29"/>
      <c r="OD380" s="29"/>
      <c r="OE380" s="29"/>
      <c r="OF380" s="29"/>
      <c r="OG380" s="29"/>
      <c r="OH380" s="29"/>
      <c r="OI380" s="29"/>
      <c r="OJ380" s="29"/>
      <c r="OK380" s="29"/>
      <c r="OL380" s="29"/>
      <c r="OM380" s="29"/>
      <c r="ON380" s="29"/>
      <c r="OO380" s="29"/>
      <c r="OP380" s="29"/>
      <c r="OQ380" s="29"/>
      <c r="OR380" s="29"/>
      <c r="OS380" s="29"/>
      <c r="OT380" s="29"/>
      <c r="OU380" s="29"/>
      <c r="OV380" s="29"/>
      <c r="OW380" s="29"/>
      <c r="OX380" s="29"/>
      <c r="OY380" s="29"/>
      <c r="OZ380" s="29"/>
      <c r="PA380" s="29"/>
      <c r="PB380" s="29"/>
      <c r="PC380" s="29"/>
      <c r="PD380" s="29"/>
      <c r="PE380" s="29"/>
      <c r="PF380" s="29"/>
      <c r="PG380" s="29"/>
      <c r="PH380" s="29"/>
      <c r="PI380" s="29"/>
      <c r="PJ380" s="29"/>
      <c r="PK380" s="29"/>
      <c r="PL380" s="29"/>
      <c r="PM380" s="29"/>
      <c r="PN380" s="29"/>
      <c r="PO380" s="29"/>
      <c r="PP380" s="29"/>
      <c r="PQ380" s="29"/>
      <c r="PR380" s="29"/>
      <c r="PS380" s="29"/>
      <c r="PT380" s="29"/>
      <c r="PU380" s="29"/>
      <c r="PV380" s="29"/>
      <c r="PW380" s="29"/>
      <c r="PX380" s="29"/>
      <c r="PY380" s="29"/>
      <c r="PZ380" s="29"/>
      <c r="QA380" s="29"/>
      <c r="QB380" s="29"/>
      <c r="QC380" s="29"/>
      <c r="QD380" s="29"/>
      <c r="QE380" s="29"/>
      <c r="QF380" s="29"/>
      <c r="QG380" s="29"/>
      <c r="QH380" s="29"/>
      <c r="QI380" s="29"/>
      <c r="QJ380" s="29"/>
      <c r="QK380" s="29"/>
      <c r="QL380" s="29"/>
      <c r="QM380" s="29"/>
      <c r="QN380" s="29"/>
      <c r="QO380" s="29"/>
      <c r="QP380" s="29"/>
      <c r="QQ380" s="29"/>
      <c r="QR380" s="29"/>
      <c r="QS380" s="29"/>
      <c r="QT380" s="29"/>
      <c r="QU380" s="29"/>
      <c r="QV380" s="29"/>
      <c r="QW380" s="29"/>
      <c r="QX380" s="29"/>
      <c r="QY380" s="29"/>
      <c r="QZ380" s="29"/>
      <c r="RA380" s="29"/>
      <c r="RB380" s="29"/>
      <c r="RC380" s="29"/>
      <c r="RD380" s="29"/>
      <c r="RE380" s="29"/>
      <c r="RF380" s="29"/>
      <c r="RG380" s="29"/>
      <c r="RH380" s="29"/>
      <c r="RI380" s="29"/>
      <c r="RJ380" s="29"/>
      <c r="RK380" s="29"/>
      <c r="RL380" s="29"/>
      <c r="RM380" s="29"/>
      <c r="RN380" s="29"/>
      <c r="RO380" s="29"/>
      <c r="RP380" s="29"/>
      <c r="RQ380" s="29"/>
      <c r="RR380" s="29"/>
      <c r="RS380" s="29"/>
      <c r="RT380" s="29"/>
      <c r="RU380" s="29"/>
      <c r="RV380" s="29"/>
      <c r="RW380" s="29"/>
      <c r="RX380" s="29"/>
      <c r="RY380" s="29"/>
      <c r="RZ380" s="29"/>
      <c r="SA380" s="29"/>
      <c r="SB380" s="29"/>
      <c r="SC380" s="29"/>
      <c r="SD380" s="29"/>
      <c r="SE380" s="29"/>
      <c r="SF380" s="29"/>
      <c r="SG380" s="29"/>
      <c r="SH380" s="29"/>
      <c r="SI380" s="29"/>
      <c r="SJ380" s="29"/>
      <c r="SK380" s="29"/>
      <c r="SL380" s="29"/>
      <c r="SM380" s="29"/>
      <c r="SN380" s="29"/>
      <c r="SO380" s="29"/>
      <c r="SP380" s="29"/>
      <c r="SQ380" s="29"/>
      <c r="SR380" s="29"/>
      <c r="SS380" s="29"/>
      <c r="ST380" s="29"/>
      <c r="SU380" s="29"/>
      <c r="SV380" s="29"/>
      <c r="SW380" s="29"/>
      <c r="SX380" s="29"/>
      <c r="SY380" s="29"/>
      <c r="SZ380" s="29"/>
      <c r="TA380" s="29"/>
      <c r="TB380" s="29"/>
      <c r="TC380" s="29"/>
      <c r="TD380" s="29"/>
      <c r="TE380" s="29"/>
      <c r="TF380" s="29"/>
      <c r="TG380" s="29"/>
      <c r="TH380" s="29"/>
      <c r="TI380" s="29"/>
      <c r="TJ380" s="29"/>
      <c r="TK380" s="29"/>
      <c r="TL380" s="29"/>
      <c r="TM380" s="29"/>
      <c r="TN380" s="29"/>
      <c r="TO380" s="29"/>
      <c r="TP380" s="29"/>
      <c r="TQ380" s="29"/>
      <c r="TR380" s="29"/>
      <c r="TS380" s="29"/>
      <c r="TT380" s="29"/>
      <c r="TU380" s="29"/>
      <c r="TV380" s="29"/>
      <c r="TW380" s="29"/>
      <c r="TX380" s="29"/>
      <c r="TY380" s="29"/>
      <c r="TZ380" s="29"/>
      <c r="UA380" s="29"/>
      <c r="UB380" s="29"/>
      <c r="UC380" s="29"/>
      <c r="UD380" s="29"/>
      <c r="UE380" s="29"/>
      <c r="UF380" s="29"/>
      <c r="UG380" s="29"/>
      <c r="UH380" s="29"/>
      <c r="UI380" s="29"/>
      <c r="UJ380" s="29"/>
      <c r="UK380" s="29"/>
      <c r="UL380" s="29"/>
      <c r="UM380" s="29"/>
      <c r="UN380" s="29"/>
      <c r="UO380" s="29"/>
      <c r="UP380" s="29"/>
      <c r="UQ380" s="29"/>
      <c r="UR380" s="29"/>
      <c r="US380" s="29"/>
      <c r="UT380" s="29"/>
      <c r="UU380" s="29"/>
      <c r="UV380" s="29"/>
      <c r="UW380" s="29"/>
      <c r="UX380" s="29"/>
      <c r="UY380" s="29"/>
      <c r="UZ380" s="29"/>
      <c r="VA380" s="29"/>
      <c r="VB380" s="29"/>
      <c r="VC380" s="29"/>
      <c r="VD380" s="29"/>
      <c r="VE380" s="29"/>
      <c r="VF380" s="29"/>
      <c r="VG380" s="29"/>
      <c r="VH380" s="29"/>
      <c r="VI380" s="29"/>
      <c r="VJ380" s="29"/>
      <c r="VK380" s="29"/>
      <c r="VL380" s="29"/>
      <c r="VM380" s="29"/>
      <c r="VN380" s="29"/>
      <c r="VO380" s="29"/>
      <c r="VP380" s="29"/>
      <c r="VQ380" s="29"/>
      <c r="VR380" s="29"/>
      <c r="VS380" s="29"/>
      <c r="VT380" s="29"/>
      <c r="VU380" s="29"/>
      <c r="VV380" s="29"/>
      <c r="VW380" s="29"/>
      <c r="VX380" s="29"/>
      <c r="VY380" s="29"/>
      <c r="VZ380" s="29"/>
      <c r="WA380" s="29"/>
      <c r="WB380" s="29"/>
      <c r="WC380" s="29"/>
      <c r="WD380" s="29"/>
      <c r="WE380" s="29"/>
      <c r="WF380" s="29"/>
      <c r="WG380" s="29"/>
      <c r="WH380" s="29"/>
      <c r="WI380" s="29"/>
      <c r="WJ380" s="29"/>
      <c r="WK380" s="29"/>
      <c r="WL380" s="29"/>
      <c r="WM380" s="29"/>
      <c r="WN380" s="29"/>
      <c r="WO380" s="29"/>
      <c r="WP380" s="29"/>
      <c r="WQ380" s="29"/>
      <c r="WR380" s="29"/>
      <c r="WS380" s="29"/>
      <c r="WT380" s="29"/>
      <c r="WU380" s="29"/>
      <c r="WV380" s="29"/>
      <c r="WW380" s="29"/>
      <c r="WX380" s="29"/>
      <c r="WY380" s="29"/>
      <c r="WZ380" s="29"/>
      <c r="XA380" s="29"/>
      <c r="XB380" s="29"/>
      <c r="XC380" s="29"/>
      <c r="XD380" s="29"/>
      <c r="XE380" s="29"/>
      <c r="XF380" s="29"/>
      <c r="XG380" s="29"/>
      <c r="XH380" s="29"/>
      <c r="XI380" s="29"/>
      <c r="XJ380" s="29"/>
      <c r="XK380" s="29"/>
      <c r="XL380" s="29"/>
      <c r="XM380" s="29"/>
      <c r="XN380" s="29"/>
      <c r="XO380" s="29"/>
      <c r="XP380" s="29"/>
      <c r="XQ380" s="29"/>
      <c r="XR380" s="29"/>
      <c r="XS380" s="29"/>
      <c r="XT380" s="29"/>
      <c r="XU380" s="29"/>
      <c r="XV380" s="29"/>
      <c r="XW380" s="29"/>
      <c r="XX380" s="29"/>
      <c r="XY380" s="29"/>
      <c r="XZ380" s="29"/>
      <c r="YA380" s="29"/>
      <c r="YB380" s="29"/>
      <c r="YC380" s="29"/>
      <c r="YD380" s="29"/>
      <c r="YE380" s="29"/>
      <c r="YF380" s="29"/>
      <c r="YG380" s="29"/>
      <c r="YH380" s="29"/>
      <c r="YI380" s="29"/>
    </row>
    <row r="381" spans="1:659" s="87" customFormat="1" ht="37.5">
      <c r="A381" s="1020">
        <f t="shared" si="213"/>
        <v>23.230000000000022</v>
      </c>
      <c r="B381" s="1021" t="s">
        <v>134</v>
      </c>
      <c r="C381" s="1078"/>
      <c r="D381" s="146"/>
      <c r="E381" s="1078"/>
      <c r="F381" s="1078"/>
      <c r="G381" s="1078"/>
      <c r="H381" s="1078"/>
      <c r="I381" s="1078"/>
      <c r="J381" s="1078"/>
      <c r="K381" s="1078"/>
      <c r="L381" s="1078"/>
      <c r="M381" s="1082"/>
      <c r="N381" s="1082"/>
      <c r="O381" s="572">
        <v>2.4583300000000001</v>
      </c>
      <c r="P381" s="1078">
        <v>3</v>
      </c>
      <c r="Q381" s="146">
        <f>P381*O381</f>
        <v>7.3749900000000004</v>
      </c>
      <c r="R381" s="1078">
        <f>K381+P381</f>
        <v>3</v>
      </c>
      <c r="S381" s="146">
        <f t="shared" ref="S381" si="223">L381+Q381</f>
        <v>7.3749900000000004</v>
      </c>
      <c r="T381" s="1078">
        <f t="shared" ref="T381:T387" si="224">K381</f>
        <v>0</v>
      </c>
      <c r="U381" s="1078">
        <f t="shared" ref="U381:U387" si="225">L381</f>
        <v>0</v>
      </c>
      <c r="V381" s="1082"/>
      <c r="W381" s="1082"/>
      <c r="X381" s="146"/>
      <c r="Y381" s="1078"/>
      <c r="Z381" s="146">
        <f>Y381*X381</f>
        <v>0</v>
      </c>
      <c r="AA381" s="1078">
        <f>T381+Y381</f>
        <v>0</v>
      </c>
      <c r="AB381" s="146">
        <f t="shared" ref="AB381" si="226">U381+Z381</f>
        <v>0</v>
      </c>
      <c r="AC381" s="1082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  <c r="IT381" s="29"/>
      <c r="IU381" s="29"/>
      <c r="IV381" s="29"/>
      <c r="IW381" s="29"/>
      <c r="IX381" s="29"/>
      <c r="IY381" s="29"/>
      <c r="IZ381" s="29"/>
      <c r="JA381" s="29"/>
      <c r="JB381" s="29"/>
      <c r="JC381" s="29"/>
      <c r="JD381" s="29"/>
      <c r="JE381" s="29"/>
      <c r="JF381" s="29"/>
      <c r="JG381" s="29"/>
      <c r="JH381" s="29"/>
      <c r="JI381" s="29"/>
      <c r="JJ381" s="29"/>
      <c r="JK381" s="29"/>
      <c r="JL381" s="29"/>
      <c r="JM381" s="29"/>
      <c r="JN381" s="29"/>
      <c r="JO381" s="29"/>
      <c r="JP381" s="29"/>
      <c r="JQ381" s="29"/>
      <c r="JR381" s="29"/>
      <c r="JS381" s="29"/>
      <c r="JT381" s="29"/>
      <c r="JU381" s="29"/>
      <c r="JV381" s="29"/>
      <c r="JW381" s="29"/>
      <c r="JX381" s="29"/>
      <c r="JY381" s="29"/>
      <c r="JZ381" s="29"/>
      <c r="KA381" s="29"/>
      <c r="KB381" s="29"/>
      <c r="KC381" s="29"/>
      <c r="KD381" s="29"/>
      <c r="KE381" s="29"/>
      <c r="KF381" s="29"/>
      <c r="KG381" s="29"/>
      <c r="KH381" s="29"/>
      <c r="KI381" s="29"/>
      <c r="KJ381" s="29"/>
      <c r="KK381" s="29"/>
      <c r="KL381" s="29"/>
      <c r="KM381" s="29"/>
      <c r="KN381" s="29"/>
      <c r="KO381" s="29"/>
      <c r="KP381" s="29"/>
      <c r="KQ381" s="29"/>
      <c r="KR381" s="29"/>
      <c r="KS381" s="29"/>
      <c r="KT381" s="29"/>
      <c r="KU381" s="29"/>
      <c r="KV381" s="29"/>
      <c r="KW381" s="29"/>
      <c r="KX381" s="29"/>
      <c r="KY381" s="29"/>
      <c r="KZ381" s="29"/>
      <c r="LA381" s="29"/>
      <c r="LB381" s="29"/>
      <c r="LC381" s="29"/>
      <c r="LD381" s="29"/>
      <c r="LE381" s="29"/>
      <c r="LF381" s="29"/>
      <c r="LG381" s="29"/>
      <c r="LH381" s="29"/>
      <c r="LI381" s="29"/>
      <c r="LJ381" s="29"/>
      <c r="LK381" s="29"/>
      <c r="LL381" s="29"/>
      <c r="LM381" s="29"/>
      <c r="LN381" s="29"/>
      <c r="LO381" s="29"/>
      <c r="LP381" s="29"/>
      <c r="LQ381" s="29"/>
      <c r="LR381" s="29"/>
      <c r="LS381" s="29"/>
      <c r="LT381" s="29"/>
      <c r="LU381" s="29"/>
      <c r="LV381" s="29"/>
      <c r="LW381" s="29"/>
      <c r="LX381" s="29"/>
      <c r="LY381" s="29"/>
      <c r="LZ381" s="29"/>
      <c r="MA381" s="29"/>
      <c r="MB381" s="29"/>
      <c r="MC381" s="29"/>
      <c r="MD381" s="29"/>
      <c r="ME381" s="29"/>
      <c r="MF381" s="29"/>
      <c r="MG381" s="29"/>
      <c r="MH381" s="29"/>
      <c r="MI381" s="29"/>
      <c r="MJ381" s="29"/>
      <c r="MK381" s="29"/>
      <c r="ML381" s="29"/>
      <c r="MM381" s="29"/>
      <c r="MN381" s="29"/>
      <c r="MO381" s="29"/>
      <c r="MP381" s="29"/>
      <c r="MQ381" s="29"/>
      <c r="MR381" s="29"/>
      <c r="MS381" s="29"/>
      <c r="MT381" s="29"/>
      <c r="MU381" s="29"/>
      <c r="MV381" s="29"/>
      <c r="MW381" s="29"/>
      <c r="MX381" s="29"/>
      <c r="MY381" s="29"/>
      <c r="MZ381" s="29"/>
      <c r="NA381" s="29"/>
      <c r="NB381" s="29"/>
      <c r="NC381" s="29"/>
      <c r="ND381" s="29"/>
      <c r="NE381" s="29"/>
      <c r="NF381" s="29"/>
      <c r="NG381" s="29"/>
      <c r="NH381" s="29"/>
      <c r="NI381" s="29"/>
      <c r="NJ381" s="29"/>
      <c r="NK381" s="29"/>
      <c r="NL381" s="29"/>
      <c r="NM381" s="29"/>
      <c r="NN381" s="29"/>
      <c r="NO381" s="29"/>
      <c r="NP381" s="29"/>
      <c r="NQ381" s="29"/>
      <c r="NR381" s="29"/>
      <c r="NS381" s="29"/>
      <c r="NT381" s="29"/>
      <c r="NU381" s="29"/>
      <c r="NV381" s="29"/>
      <c r="NW381" s="29"/>
      <c r="NX381" s="29"/>
      <c r="NY381" s="29"/>
      <c r="NZ381" s="29"/>
      <c r="OA381" s="29"/>
      <c r="OB381" s="29"/>
      <c r="OC381" s="29"/>
      <c r="OD381" s="29"/>
      <c r="OE381" s="29"/>
      <c r="OF381" s="29"/>
      <c r="OG381" s="29"/>
      <c r="OH381" s="29"/>
      <c r="OI381" s="29"/>
      <c r="OJ381" s="29"/>
      <c r="OK381" s="29"/>
      <c r="OL381" s="29"/>
      <c r="OM381" s="29"/>
      <c r="ON381" s="29"/>
      <c r="OO381" s="29"/>
      <c r="OP381" s="29"/>
      <c r="OQ381" s="29"/>
      <c r="OR381" s="29"/>
      <c r="OS381" s="29"/>
      <c r="OT381" s="29"/>
      <c r="OU381" s="29"/>
      <c r="OV381" s="29"/>
      <c r="OW381" s="29"/>
      <c r="OX381" s="29"/>
      <c r="OY381" s="29"/>
      <c r="OZ381" s="29"/>
      <c r="PA381" s="29"/>
      <c r="PB381" s="29"/>
      <c r="PC381" s="29"/>
      <c r="PD381" s="29"/>
      <c r="PE381" s="29"/>
      <c r="PF381" s="29"/>
      <c r="PG381" s="29"/>
      <c r="PH381" s="29"/>
      <c r="PI381" s="29"/>
      <c r="PJ381" s="29"/>
      <c r="PK381" s="29"/>
      <c r="PL381" s="29"/>
      <c r="PM381" s="29"/>
      <c r="PN381" s="29"/>
      <c r="PO381" s="29"/>
      <c r="PP381" s="29"/>
      <c r="PQ381" s="29"/>
      <c r="PR381" s="29"/>
      <c r="PS381" s="29"/>
      <c r="PT381" s="29"/>
      <c r="PU381" s="29"/>
      <c r="PV381" s="29"/>
      <c r="PW381" s="29"/>
      <c r="PX381" s="29"/>
      <c r="PY381" s="29"/>
      <c r="PZ381" s="29"/>
      <c r="QA381" s="29"/>
      <c r="QB381" s="29"/>
      <c r="QC381" s="29"/>
      <c r="QD381" s="29"/>
      <c r="QE381" s="29"/>
      <c r="QF381" s="29"/>
      <c r="QG381" s="29"/>
      <c r="QH381" s="29"/>
      <c r="QI381" s="29"/>
      <c r="QJ381" s="29"/>
      <c r="QK381" s="29"/>
      <c r="QL381" s="29"/>
      <c r="QM381" s="29"/>
      <c r="QN381" s="29"/>
      <c r="QO381" s="29"/>
      <c r="QP381" s="29"/>
      <c r="QQ381" s="29"/>
      <c r="QR381" s="29"/>
      <c r="QS381" s="29"/>
      <c r="QT381" s="29"/>
      <c r="QU381" s="29"/>
      <c r="QV381" s="29"/>
      <c r="QW381" s="29"/>
      <c r="QX381" s="29"/>
      <c r="QY381" s="29"/>
      <c r="QZ381" s="29"/>
      <c r="RA381" s="29"/>
      <c r="RB381" s="29"/>
      <c r="RC381" s="29"/>
      <c r="RD381" s="29"/>
      <c r="RE381" s="29"/>
      <c r="RF381" s="29"/>
      <c r="RG381" s="29"/>
      <c r="RH381" s="29"/>
      <c r="RI381" s="29"/>
      <c r="RJ381" s="29"/>
      <c r="RK381" s="29"/>
      <c r="RL381" s="29"/>
      <c r="RM381" s="29"/>
      <c r="RN381" s="29"/>
      <c r="RO381" s="29"/>
      <c r="RP381" s="29"/>
      <c r="RQ381" s="29"/>
      <c r="RR381" s="29"/>
      <c r="RS381" s="29"/>
      <c r="RT381" s="29"/>
      <c r="RU381" s="29"/>
      <c r="RV381" s="29"/>
      <c r="RW381" s="29"/>
      <c r="RX381" s="29"/>
      <c r="RY381" s="29"/>
      <c r="RZ381" s="29"/>
      <c r="SA381" s="29"/>
      <c r="SB381" s="29"/>
      <c r="SC381" s="29"/>
      <c r="SD381" s="29"/>
      <c r="SE381" s="29"/>
      <c r="SF381" s="29"/>
      <c r="SG381" s="29"/>
      <c r="SH381" s="29"/>
      <c r="SI381" s="29"/>
      <c r="SJ381" s="29"/>
      <c r="SK381" s="29"/>
      <c r="SL381" s="29"/>
      <c r="SM381" s="29"/>
      <c r="SN381" s="29"/>
      <c r="SO381" s="29"/>
      <c r="SP381" s="29"/>
      <c r="SQ381" s="29"/>
      <c r="SR381" s="29"/>
      <c r="SS381" s="29"/>
      <c r="ST381" s="29"/>
      <c r="SU381" s="29"/>
      <c r="SV381" s="29"/>
      <c r="SW381" s="29"/>
      <c r="SX381" s="29"/>
      <c r="SY381" s="29"/>
      <c r="SZ381" s="29"/>
      <c r="TA381" s="29"/>
      <c r="TB381" s="29"/>
      <c r="TC381" s="29"/>
      <c r="TD381" s="29"/>
      <c r="TE381" s="29"/>
      <c r="TF381" s="29"/>
      <c r="TG381" s="29"/>
      <c r="TH381" s="29"/>
      <c r="TI381" s="29"/>
      <c r="TJ381" s="29"/>
      <c r="TK381" s="29"/>
      <c r="TL381" s="29"/>
      <c r="TM381" s="29"/>
      <c r="TN381" s="29"/>
      <c r="TO381" s="29"/>
      <c r="TP381" s="29"/>
      <c r="TQ381" s="29"/>
      <c r="TR381" s="29"/>
      <c r="TS381" s="29"/>
      <c r="TT381" s="29"/>
      <c r="TU381" s="29"/>
      <c r="TV381" s="29"/>
      <c r="TW381" s="29"/>
      <c r="TX381" s="29"/>
      <c r="TY381" s="29"/>
      <c r="TZ381" s="29"/>
      <c r="UA381" s="29"/>
      <c r="UB381" s="29"/>
      <c r="UC381" s="29"/>
      <c r="UD381" s="29"/>
      <c r="UE381" s="29"/>
      <c r="UF381" s="29"/>
      <c r="UG381" s="29"/>
      <c r="UH381" s="29"/>
      <c r="UI381" s="29"/>
      <c r="UJ381" s="29"/>
      <c r="UK381" s="29"/>
      <c r="UL381" s="29"/>
      <c r="UM381" s="29"/>
      <c r="UN381" s="29"/>
      <c r="UO381" s="29"/>
      <c r="UP381" s="29"/>
      <c r="UQ381" s="29"/>
      <c r="UR381" s="29"/>
      <c r="US381" s="29"/>
      <c r="UT381" s="29"/>
      <c r="UU381" s="29"/>
      <c r="UV381" s="29"/>
      <c r="UW381" s="29"/>
      <c r="UX381" s="29"/>
      <c r="UY381" s="29"/>
      <c r="UZ381" s="29"/>
      <c r="VA381" s="29"/>
      <c r="VB381" s="29"/>
      <c r="VC381" s="29"/>
      <c r="VD381" s="29"/>
      <c r="VE381" s="29"/>
      <c r="VF381" s="29"/>
      <c r="VG381" s="29"/>
      <c r="VH381" s="29"/>
      <c r="VI381" s="29"/>
      <c r="VJ381" s="29"/>
      <c r="VK381" s="29"/>
      <c r="VL381" s="29"/>
      <c r="VM381" s="29"/>
      <c r="VN381" s="29"/>
      <c r="VO381" s="29"/>
      <c r="VP381" s="29"/>
      <c r="VQ381" s="29"/>
      <c r="VR381" s="29"/>
      <c r="VS381" s="29"/>
      <c r="VT381" s="29"/>
      <c r="VU381" s="29"/>
      <c r="VV381" s="29"/>
      <c r="VW381" s="29"/>
      <c r="VX381" s="29"/>
      <c r="VY381" s="29"/>
      <c r="VZ381" s="29"/>
      <c r="WA381" s="29"/>
      <c r="WB381" s="29"/>
      <c r="WC381" s="29"/>
      <c r="WD381" s="29"/>
      <c r="WE381" s="29"/>
      <c r="WF381" s="29"/>
      <c r="WG381" s="29"/>
      <c r="WH381" s="29"/>
      <c r="WI381" s="29"/>
      <c r="WJ381" s="29"/>
      <c r="WK381" s="29"/>
      <c r="WL381" s="29"/>
      <c r="WM381" s="29"/>
      <c r="WN381" s="29"/>
      <c r="WO381" s="29"/>
      <c r="WP381" s="29"/>
      <c r="WQ381" s="29"/>
      <c r="WR381" s="29"/>
      <c r="WS381" s="29"/>
      <c r="WT381" s="29"/>
      <c r="WU381" s="29"/>
      <c r="WV381" s="29"/>
      <c r="WW381" s="29"/>
      <c r="WX381" s="29"/>
      <c r="WY381" s="29"/>
      <c r="WZ381" s="29"/>
      <c r="XA381" s="29"/>
      <c r="XB381" s="29"/>
      <c r="XC381" s="29"/>
      <c r="XD381" s="29"/>
      <c r="XE381" s="29"/>
      <c r="XF381" s="29"/>
      <c r="XG381" s="29"/>
      <c r="XH381" s="29"/>
      <c r="XI381" s="29"/>
      <c r="XJ381" s="29"/>
      <c r="XK381" s="29"/>
      <c r="XL381" s="29"/>
      <c r="XM381" s="29"/>
      <c r="XN381" s="29"/>
      <c r="XO381" s="29"/>
      <c r="XP381" s="29"/>
      <c r="XQ381" s="29"/>
      <c r="XR381" s="29"/>
      <c r="XS381" s="29"/>
      <c r="XT381" s="29"/>
      <c r="XU381" s="29"/>
      <c r="XV381" s="29"/>
      <c r="XW381" s="29"/>
      <c r="XX381" s="29"/>
      <c r="XY381" s="29"/>
      <c r="XZ381" s="29"/>
      <c r="YA381" s="29"/>
      <c r="YB381" s="29"/>
      <c r="YC381" s="29"/>
      <c r="YD381" s="29"/>
      <c r="YE381" s="29"/>
      <c r="YF381" s="29"/>
      <c r="YG381" s="29"/>
      <c r="YH381" s="29"/>
      <c r="YI381" s="29"/>
    </row>
    <row r="382" spans="1:659" ht="37.5">
      <c r="A382" s="939">
        <v>23.24</v>
      </c>
      <c r="B382" s="956" t="s">
        <v>128</v>
      </c>
      <c r="C382" s="1063"/>
      <c r="D382" s="1064"/>
      <c r="E382" s="1063"/>
      <c r="F382" s="1063"/>
      <c r="G382" s="1063"/>
      <c r="H382" s="1063"/>
      <c r="I382" s="1063"/>
      <c r="J382" s="1063"/>
      <c r="K382" s="1063"/>
      <c r="L382" s="1063"/>
      <c r="M382" s="956"/>
      <c r="N382" s="956"/>
      <c r="O382" s="237"/>
      <c r="P382" s="1063"/>
      <c r="Q382" s="1063"/>
      <c r="R382" s="267"/>
      <c r="S382" s="267"/>
      <c r="T382" s="1078">
        <f t="shared" si="224"/>
        <v>0</v>
      </c>
      <c r="U382" s="1078">
        <f t="shared" si="225"/>
        <v>0</v>
      </c>
      <c r="V382" s="956"/>
      <c r="W382" s="956"/>
      <c r="X382" s="237"/>
      <c r="Y382" s="1063"/>
      <c r="Z382" s="1063"/>
      <c r="AA382" s="267"/>
      <c r="AB382" s="267"/>
      <c r="AC382" s="956"/>
    </row>
    <row r="383" spans="1:659" ht="75">
      <c r="A383" s="939"/>
      <c r="B383" s="951" t="s">
        <v>129</v>
      </c>
      <c r="C383" s="1061"/>
      <c r="D383" s="1062"/>
      <c r="E383" s="1061"/>
      <c r="F383" s="1061"/>
      <c r="G383" s="1061"/>
      <c r="H383" s="1061"/>
      <c r="I383" s="1061"/>
      <c r="J383" s="1061"/>
      <c r="K383" s="1061"/>
      <c r="L383" s="1061"/>
      <c r="M383" s="951"/>
      <c r="N383" s="951"/>
      <c r="O383" s="240"/>
      <c r="P383" s="1061"/>
      <c r="Q383" s="1061"/>
      <c r="R383" s="267"/>
      <c r="S383" s="267"/>
      <c r="T383" s="1078">
        <f t="shared" si="224"/>
        <v>0</v>
      </c>
      <c r="U383" s="1078">
        <f t="shared" si="225"/>
        <v>0</v>
      </c>
      <c r="V383" s="951"/>
      <c r="W383" s="951"/>
      <c r="X383" s="240"/>
      <c r="Y383" s="1061"/>
      <c r="Z383" s="1061"/>
      <c r="AA383" s="267"/>
      <c r="AB383" s="267"/>
      <c r="AC383" s="951"/>
    </row>
    <row r="384" spans="1:659" ht="37.5">
      <c r="A384" s="939"/>
      <c r="B384" s="951" t="s">
        <v>130</v>
      </c>
      <c r="C384" s="1061"/>
      <c r="D384" s="1062"/>
      <c r="E384" s="1061"/>
      <c r="F384" s="1061"/>
      <c r="G384" s="1061"/>
      <c r="H384" s="1061"/>
      <c r="I384" s="1061"/>
      <c r="J384" s="1061"/>
      <c r="K384" s="1061"/>
      <c r="L384" s="1061"/>
      <c r="M384" s="951"/>
      <c r="N384" s="951"/>
      <c r="O384" s="240"/>
      <c r="P384" s="1061"/>
      <c r="Q384" s="1061"/>
      <c r="R384" s="267"/>
      <c r="S384" s="267"/>
      <c r="T384" s="1078">
        <f t="shared" si="224"/>
        <v>0</v>
      </c>
      <c r="U384" s="1078">
        <f t="shared" si="225"/>
        <v>0</v>
      </c>
      <c r="V384" s="951"/>
      <c r="W384" s="951"/>
      <c r="X384" s="240"/>
      <c r="Y384" s="1061"/>
      <c r="Z384" s="1061"/>
      <c r="AA384" s="267"/>
      <c r="AB384" s="267"/>
      <c r="AC384" s="951"/>
    </row>
    <row r="385" spans="1:659" ht="37.5">
      <c r="A385" s="939"/>
      <c r="B385" s="951" t="s">
        <v>131</v>
      </c>
      <c r="C385" s="1061"/>
      <c r="D385" s="1062"/>
      <c r="E385" s="1061"/>
      <c r="F385" s="1061"/>
      <c r="G385" s="1061"/>
      <c r="H385" s="1061"/>
      <c r="I385" s="1061"/>
      <c r="J385" s="1061"/>
      <c r="K385" s="1061"/>
      <c r="L385" s="1061"/>
      <c r="M385" s="951"/>
      <c r="N385" s="951"/>
      <c r="O385" s="236"/>
      <c r="P385" s="1061"/>
      <c r="Q385" s="1061"/>
      <c r="R385" s="267"/>
      <c r="S385" s="267"/>
      <c r="T385" s="1078">
        <f t="shared" si="224"/>
        <v>0</v>
      </c>
      <c r="U385" s="1078">
        <f t="shared" si="225"/>
        <v>0</v>
      </c>
      <c r="V385" s="951"/>
      <c r="W385" s="951"/>
      <c r="X385" s="236"/>
      <c r="Y385" s="1061"/>
      <c r="Z385" s="1061"/>
      <c r="AA385" s="267"/>
      <c r="AB385" s="267"/>
      <c r="AC385" s="951"/>
    </row>
    <row r="386" spans="1:659" s="87" customFormat="1" ht="37.5">
      <c r="A386" s="1020"/>
      <c r="B386" s="1082" t="s">
        <v>297</v>
      </c>
      <c r="C386" s="1078"/>
      <c r="D386" s="146"/>
      <c r="E386" s="1078"/>
      <c r="F386" s="1078"/>
      <c r="G386" s="1078"/>
      <c r="H386" s="1078"/>
      <c r="I386" s="1078"/>
      <c r="J386" s="1078"/>
      <c r="K386" s="1078"/>
      <c r="L386" s="1078"/>
      <c r="M386" s="1082"/>
      <c r="N386" s="1082"/>
      <c r="O386" s="265"/>
      <c r="P386" s="1078"/>
      <c r="Q386" s="1078"/>
      <c r="R386" s="1078"/>
      <c r="S386" s="1078"/>
      <c r="T386" s="1078">
        <f t="shared" si="224"/>
        <v>0</v>
      </c>
      <c r="U386" s="1078">
        <f t="shared" si="225"/>
        <v>0</v>
      </c>
      <c r="V386" s="1082"/>
      <c r="W386" s="1082"/>
      <c r="X386" s="265"/>
      <c r="Y386" s="1078"/>
      <c r="Z386" s="1078"/>
      <c r="AA386" s="1078"/>
      <c r="AB386" s="1078"/>
      <c r="AC386" s="1082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  <c r="IV386" s="29"/>
      <c r="IW386" s="29"/>
      <c r="IX386" s="29"/>
      <c r="IY386" s="29"/>
      <c r="IZ386" s="29"/>
      <c r="JA386" s="29"/>
      <c r="JB386" s="29"/>
      <c r="JC386" s="29"/>
      <c r="JD386" s="29"/>
      <c r="JE386" s="29"/>
      <c r="JF386" s="29"/>
      <c r="JG386" s="29"/>
      <c r="JH386" s="29"/>
      <c r="JI386" s="29"/>
      <c r="JJ386" s="29"/>
      <c r="JK386" s="29"/>
      <c r="JL386" s="29"/>
      <c r="JM386" s="29"/>
      <c r="JN386" s="29"/>
      <c r="JO386" s="29"/>
      <c r="JP386" s="29"/>
      <c r="JQ386" s="29"/>
      <c r="JR386" s="29"/>
      <c r="JS386" s="29"/>
      <c r="JT386" s="29"/>
      <c r="JU386" s="29"/>
      <c r="JV386" s="29"/>
      <c r="JW386" s="29"/>
      <c r="JX386" s="29"/>
      <c r="JY386" s="29"/>
      <c r="JZ386" s="29"/>
      <c r="KA386" s="29"/>
      <c r="KB386" s="29"/>
      <c r="KC386" s="29"/>
      <c r="KD386" s="29"/>
      <c r="KE386" s="29"/>
      <c r="KF386" s="29"/>
      <c r="KG386" s="29"/>
      <c r="KH386" s="29"/>
      <c r="KI386" s="29"/>
      <c r="KJ386" s="29"/>
      <c r="KK386" s="29"/>
      <c r="KL386" s="29"/>
      <c r="KM386" s="29"/>
      <c r="KN386" s="29"/>
      <c r="KO386" s="29"/>
      <c r="KP386" s="29"/>
      <c r="KQ386" s="29"/>
      <c r="KR386" s="29"/>
      <c r="KS386" s="29"/>
      <c r="KT386" s="29"/>
      <c r="KU386" s="29"/>
      <c r="KV386" s="29"/>
      <c r="KW386" s="29"/>
      <c r="KX386" s="29"/>
      <c r="KY386" s="29"/>
      <c r="KZ386" s="29"/>
      <c r="LA386" s="29"/>
      <c r="LB386" s="29"/>
      <c r="LC386" s="29"/>
      <c r="LD386" s="29"/>
      <c r="LE386" s="29"/>
      <c r="LF386" s="29"/>
      <c r="LG386" s="29"/>
      <c r="LH386" s="29"/>
      <c r="LI386" s="29"/>
      <c r="LJ386" s="29"/>
      <c r="LK386" s="29"/>
      <c r="LL386" s="29"/>
      <c r="LM386" s="29"/>
      <c r="LN386" s="29"/>
      <c r="LO386" s="29"/>
      <c r="LP386" s="29"/>
      <c r="LQ386" s="29"/>
      <c r="LR386" s="29"/>
      <c r="LS386" s="29"/>
      <c r="LT386" s="29"/>
      <c r="LU386" s="29"/>
      <c r="LV386" s="29"/>
      <c r="LW386" s="29"/>
      <c r="LX386" s="29"/>
      <c r="LY386" s="29"/>
      <c r="LZ386" s="29"/>
      <c r="MA386" s="29"/>
      <c r="MB386" s="29"/>
      <c r="MC386" s="29"/>
      <c r="MD386" s="29"/>
      <c r="ME386" s="29"/>
      <c r="MF386" s="29"/>
      <c r="MG386" s="29"/>
      <c r="MH386" s="29"/>
      <c r="MI386" s="29"/>
      <c r="MJ386" s="29"/>
      <c r="MK386" s="29"/>
      <c r="ML386" s="29"/>
      <c r="MM386" s="29"/>
      <c r="MN386" s="29"/>
      <c r="MO386" s="29"/>
      <c r="MP386" s="29"/>
      <c r="MQ386" s="29"/>
      <c r="MR386" s="29"/>
      <c r="MS386" s="29"/>
      <c r="MT386" s="29"/>
      <c r="MU386" s="29"/>
      <c r="MV386" s="29"/>
      <c r="MW386" s="29"/>
      <c r="MX386" s="29"/>
      <c r="MY386" s="29"/>
      <c r="MZ386" s="29"/>
      <c r="NA386" s="29"/>
      <c r="NB386" s="29"/>
      <c r="NC386" s="29"/>
      <c r="ND386" s="29"/>
      <c r="NE386" s="29"/>
      <c r="NF386" s="29"/>
      <c r="NG386" s="29"/>
      <c r="NH386" s="29"/>
      <c r="NI386" s="29"/>
      <c r="NJ386" s="29"/>
      <c r="NK386" s="29"/>
      <c r="NL386" s="29"/>
      <c r="NM386" s="29"/>
      <c r="NN386" s="29"/>
      <c r="NO386" s="29"/>
      <c r="NP386" s="29"/>
      <c r="NQ386" s="29"/>
      <c r="NR386" s="29"/>
      <c r="NS386" s="29"/>
      <c r="NT386" s="29"/>
      <c r="NU386" s="29"/>
      <c r="NV386" s="29"/>
      <c r="NW386" s="29"/>
      <c r="NX386" s="29"/>
      <c r="NY386" s="29"/>
      <c r="NZ386" s="29"/>
      <c r="OA386" s="29"/>
      <c r="OB386" s="29"/>
      <c r="OC386" s="29"/>
      <c r="OD386" s="29"/>
      <c r="OE386" s="29"/>
      <c r="OF386" s="29"/>
      <c r="OG386" s="29"/>
      <c r="OH386" s="29"/>
      <c r="OI386" s="29"/>
      <c r="OJ386" s="29"/>
      <c r="OK386" s="29"/>
      <c r="OL386" s="29"/>
      <c r="OM386" s="29"/>
      <c r="ON386" s="29"/>
      <c r="OO386" s="29"/>
      <c r="OP386" s="29"/>
      <c r="OQ386" s="29"/>
      <c r="OR386" s="29"/>
      <c r="OS386" s="29"/>
      <c r="OT386" s="29"/>
      <c r="OU386" s="29"/>
      <c r="OV386" s="29"/>
      <c r="OW386" s="29"/>
      <c r="OX386" s="29"/>
      <c r="OY386" s="29"/>
      <c r="OZ386" s="29"/>
      <c r="PA386" s="29"/>
      <c r="PB386" s="29"/>
      <c r="PC386" s="29"/>
      <c r="PD386" s="29"/>
      <c r="PE386" s="29"/>
      <c r="PF386" s="29"/>
      <c r="PG386" s="29"/>
      <c r="PH386" s="29"/>
      <c r="PI386" s="29"/>
      <c r="PJ386" s="29"/>
      <c r="PK386" s="29"/>
      <c r="PL386" s="29"/>
      <c r="PM386" s="29"/>
      <c r="PN386" s="29"/>
      <c r="PO386" s="29"/>
      <c r="PP386" s="29"/>
      <c r="PQ386" s="29"/>
      <c r="PR386" s="29"/>
      <c r="PS386" s="29"/>
      <c r="PT386" s="29"/>
      <c r="PU386" s="29"/>
      <c r="PV386" s="29"/>
      <c r="PW386" s="29"/>
      <c r="PX386" s="29"/>
      <c r="PY386" s="29"/>
      <c r="PZ386" s="29"/>
      <c r="QA386" s="29"/>
      <c r="QB386" s="29"/>
      <c r="QC386" s="29"/>
      <c r="QD386" s="29"/>
      <c r="QE386" s="29"/>
      <c r="QF386" s="29"/>
      <c r="QG386" s="29"/>
      <c r="QH386" s="29"/>
      <c r="QI386" s="29"/>
      <c r="QJ386" s="29"/>
      <c r="QK386" s="29"/>
      <c r="QL386" s="29"/>
      <c r="QM386" s="29"/>
      <c r="QN386" s="29"/>
      <c r="QO386" s="29"/>
      <c r="QP386" s="29"/>
      <c r="QQ386" s="29"/>
      <c r="QR386" s="29"/>
      <c r="QS386" s="29"/>
      <c r="QT386" s="29"/>
      <c r="QU386" s="29"/>
      <c r="QV386" s="29"/>
      <c r="QW386" s="29"/>
      <c r="QX386" s="29"/>
      <c r="QY386" s="29"/>
      <c r="QZ386" s="29"/>
      <c r="RA386" s="29"/>
      <c r="RB386" s="29"/>
      <c r="RC386" s="29"/>
      <c r="RD386" s="29"/>
      <c r="RE386" s="29"/>
      <c r="RF386" s="29"/>
      <c r="RG386" s="29"/>
      <c r="RH386" s="29"/>
      <c r="RI386" s="29"/>
      <c r="RJ386" s="29"/>
      <c r="RK386" s="29"/>
      <c r="RL386" s="29"/>
      <c r="RM386" s="29"/>
      <c r="RN386" s="29"/>
      <c r="RO386" s="29"/>
      <c r="RP386" s="29"/>
      <c r="RQ386" s="29"/>
      <c r="RR386" s="29"/>
      <c r="RS386" s="29"/>
      <c r="RT386" s="29"/>
      <c r="RU386" s="29"/>
      <c r="RV386" s="29"/>
      <c r="RW386" s="29"/>
      <c r="RX386" s="29"/>
      <c r="RY386" s="29"/>
      <c r="RZ386" s="29"/>
      <c r="SA386" s="29"/>
      <c r="SB386" s="29"/>
      <c r="SC386" s="29"/>
      <c r="SD386" s="29"/>
      <c r="SE386" s="29"/>
      <c r="SF386" s="29"/>
      <c r="SG386" s="29"/>
      <c r="SH386" s="29"/>
      <c r="SI386" s="29"/>
      <c r="SJ386" s="29"/>
      <c r="SK386" s="29"/>
      <c r="SL386" s="29"/>
      <c r="SM386" s="29"/>
      <c r="SN386" s="29"/>
      <c r="SO386" s="29"/>
      <c r="SP386" s="29"/>
      <c r="SQ386" s="29"/>
      <c r="SR386" s="29"/>
      <c r="SS386" s="29"/>
      <c r="ST386" s="29"/>
      <c r="SU386" s="29"/>
      <c r="SV386" s="29"/>
      <c r="SW386" s="29"/>
      <c r="SX386" s="29"/>
      <c r="SY386" s="29"/>
      <c r="SZ386" s="29"/>
      <c r="TA386" s="29"/>
      <c r="TB386" s="29"/>
      <c r="TC386" s="29"/>
      <c r="TD386" s="29"/>
      <c r="TE386" s="29"/>
      <c r="TF386" s="29"/>
      <c r="TG386" s="29"/>
      <c r="TH386" s="29"/>
      <c r="TI386" s="29"/>
      <c r="TJ386" s="29"/>
      <c r="TK386" s="29"/>
      <c r="TL386" s="29"/>
      <c r="TM386" s="29"/>
      <c r="TN386" s="29"/>
      <c r="TO386" s="29"/>
      <c r="TP386" s="29"/>
      <c r="TQ386" s="29"/>
      <c r="TR386" s="29"/>
      <c r="TS386" s="29"/>
      <c r="TT386" s="29"/>
      <c r="TU386" s="29"/>
      <c r="TV386" s="29"/>
      <c r="TW386" s="29"/>
      <c r="TX386" s="29"/>
      <c r="TY386" s="29"/>
      <c r="TZ386" s="29"/>
      <c r="UA386" s="29"/>
      <c r="UB386" s="29"/>
      <c r="UC386" s="29"/>
      <c r="UD386" s="29"/>
      <c r="UE386" s="29"/>
      <c r="UF386" s="29"/>
      <c r="UG386" s="29"/>
      <c r="UH386" s="29"/>
      <c r="UI386" s="29"/>
      <c r="UJ386" s="29"/>
      <c r="UK386" s="29"/>
      <c r="UL386" s="29"/>
      <c r="UM386" s="29"/>
      <c r="UN386" s="29"/>
      <c r="UO386" s="29"/>
      <c r="UP386" s="29"/>
      <c r="UQ386" s="29"/>
      <c r="UR386" s="29"/>
      <c r="US386" s="29"/>
      <c r="UT386" s="29"/>
      <c r="UU386" s="29"/>
      <c r="UV386" s="29"/>
      <c r="UW386" s="29"/>
      <c r="UX386" s="29"/>
      <c r="UY386" s="29"/>
      <c r="UZ386" s="29"/>
      <c r="VA386" s="29"/>
      <c r="VB386" s="29"/>
      <c r="VC386" s="29"/>
      <c r="VD386" s="29"/>
      <c r="VE386" s="29"/>
      <c r="VF386" s="29"/>
      <c r="VG386" s="29"/>
      <c r="VH386" s="29"/>
      <c r="VI386" s="29"/>
      <c r="VJ386" s="29"/>
      <c r="VK386" s="29"/>
      <c r="VL386" s="29"/>
      <c r="VM386" s="29"/>
      <c r="VN386" s="29"/>
      <c r="VO386" s="29"/>
      <c r="VP386" s="29"/>
      <c r="VQ386" s="29"/>
      <c r="VR386" s="29"/>
      <c r="VS386" s="29"/>
      <c r="VT386" s="29"/>
      <c r="VU386" s="29"/>
      <c r="VV386" s="29"/>
      <c r="VW386" s="29"/>
      <c r="VX386" s="29"/>
      <c r="VY386" s="29"/>
      <c r="VZ386" s="29"/>
      <c r="WA386" s="29"/>
      <c r="WB386" s="29"/>
      <c r="WC386" s="29"/>
      <c r="WD386" s="29"/>
      <c r="WE386" s="29"/>
      <c r="WF386" s="29"/>
      <c r="WG386" s="29"/>
      <c r="WH386" s="29"/>
      <c r="WI386" s="29"/>
      <c r="WJ386" s="29"/>
      <c r="WK386" s="29"/>
      <c r="WL386" s="29"/>
      <c r="WM386" s="29"/>
      <c r="WN386" s="29"/>
      <c r="WO386" s="29"/>
      <c r="WP386" s="29"/>
      <c r="WQ386" s="29"/>
      <c r="WR386" s="29"/>
      <c r="WS386" s="29"/>
      <c r="WT386" s="29"/>
      <c r="WU386" s="29"/>
      <c r="WV386" s="29"/>
      <c r="WW386" s="29"/>
      <c r="WX386" s="29"/>
      <c r="WY386" s="29"/>
      <c r="WZ386" s="29"/>
      <c r="XA386" s="29"/>
      <c r="XB386" s="29"/>
      <c r="XC386" s="29"/>
      <c r="XD386" s="29"/>
      <c r="XE386" s="29"/>
      <c r="XF386" s="29"/>
      <c r="XG386" s="29"/>
      <c r="XH386" s="29"/>
      <c r="XI386" s="29"/>
      <c r="XJ386" s="29"/>
      <c r="XK386" s="29"/>
      <c r="XL386" s="29"/>
      <c r="XM386" s="29"/>
      <c r="XN386" s="29"/>
      <c r="XO386" s="29"/>
      <c r="XP386" s="29"/>
      <c r="XQ386" s="29"/>
      <c r="XR386" s="29"/>
      <c r="XS386" s="29"/>
      <c r="XT386" s="29"/>
      <c r="XU386" s="29"/>
      <c r="XV386" s="29"/>
      <c r="XW386" s="29"/>
      <c r="XX386" s="29"/>
      <c r="XY386" s="29"/>
      <c r="XZ386" s="29"/>
      <c r="YA386" s="29"/>
      <c r="YB386" s="29"/>
      <c r="YC386" s="29"/>
      <c r="YD386" s="29"/>
      <c r="YE386" s="29"/>
      <c r="YF386" s="29"/>
      <c r="YG386" s="29"/>
      <c r="YH386" s="29"/>
      <c r="YI386" s="29"/>
    </row>
    <row r="387" spans="1:659" s="87" customFormat="1" ht="56.25">
      <c r="A387" s="1020">
        <f>+A382+0.01</f>
        <v>23.25</v>
      </c>
      <c r="B387" s="1082" t="s">
        <v>309</v>
      </c>
      <c r="C387" s="1078"/>
      <c r="D387" s="146"/>
      <c r="E387" s="1078"/>
      <c r="F387" s="1078"/>
      <c r="G387" s="1078"/>
      <c r="H387" s="1078"/>
      <c r="I387" s="1078"/>
      <c r="J387" s="1078"/>
      <c r="K387" s="1078"/>
      <c r="L387" s="1078"/>
      <c r="M387" s="1082"/>
      <c r="N387" s="1082"/>
      <c r="O387" s="265"/>
      <c r="P387" s="1078"/>
      <c r="Q387" s="1078"/>
      <c r="R387" s="1078"/>
      <c r="S387" s="1078"/>
      <c r="T387" s="1078">
        <f t="shared" si="224"/>
        <v>0</v>
      </c>
      <c r="U387" s="1078">
        <f t="shared" si="225"/>
        <v>0</v>
      </c>
      <c r="V387" s="1082"/>
      <c r="W387" s="1082"/>
      <c r="X387" s="265"/>
      <c r="Y387" s="1078"/>
      <c r="Z387" s="1078"/>
      <c r="AA387" s="1078"/>
      <c r="AB387" s="1078"/>
      <c r="AC387" s="1082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  <c r="IV387" s="29"/>
      <c r="IW387" s="29"/>
      <c r="IX387" s="29"/>
      <c r="IY387" s="29"/>
      <c r="IZ387" s="29"/>
      <c r="JA387" s="29"/>
      <c r="JB387" s="29"/>
      <c r="JC387" s="29"/>
      <c r="JD387" s="29"/>
      <c r="JE387" s="29"/>
      <c r="JF387" s="29"/>
      <c r="JG387" s="29"/>
      <c r="JH387" s="29"/>
      <c r="JI387" s="29"/>
      <c r="JJ387" s="29"/>
      <c r="JK387" s="29"/>
      <c r="JL387" s="29"/>
      <c r="JM387" s="29"/>
      <c r="JN387" s="29"/>
      <c r="JO387" s="29"/>
      <c r="JP387" s="29"/>
      <c r="JQ387" s="29"/>
      <c r="JR387" s="29"/>
      <c r="JS387" s="29"/>
      <c r="JT387" s="29"/>
      <c r="JU387" s="29"/>
      <c r="JV387" s="29"/>
      <c r="JW387" s="29"/>
      <c r="JX387" s="29"/>
      <c r="JY387" s="29"/>
      <c r="JZ387" s="29"/>
      <c r="KA387" s="29"/>
      <c r="KB387" s="29"/>
      <c r="KC387" s="29"/>
      <c r="KD387" s="29"/>
      <c r="KE387" s="29"/>
      <c r="KF387" s="29"/>
      <c r="KG387" s="29"/>
      <c r="KH387" s="29"/>
      <c r="KI387" s="29"/>
      <c r="KJ387" s="29"/>
      <c r="KK387" s="29"/>
      <c r="KL387" s="29"/>
      <c r="KM387" s="29"/>
      <c r="KN387" s="29"/>
      <c r="KO387" s="29"/>
      <c r="KP387" s="29"/>
      <c r="KQ387" s="29"/>
      <c r="KR387" s="29"/>
      <c r="KS387" s="29"/>
      <c r="KT387" s="29"/>
      <c r="KU387" s="29"/>
      <c r="KV387" s="29"/>
      <c r="KW387" s="29"/>
      <c r="KX387" s="29"/>
      <c r="KY387" s="29"/>
      <c r="KZ387" s="29"/>
      <c r="LA387" s="29"/>
      <c r="LB387" s="29"/>
      <c r="LC387" s="29"/>
      <c r="LD387" s="29"/>
      <c r="LE387" s="29"/>
      <c r="LF387" s="29"/>
      <c r="LG387" s="29"/>
      <c r="LH387" s="29"/>
      <c r="LI387" s="29"/>
      <c r="LJ387" s="29"/>
      <c r="LK387" s="29"/>
      <c r="LL387" s="29"/>
      <c r="LM387" s="29"/>
      <c r="LN387" s="29"/>
      <c r="LO387" s="29"/>
      <c r="LP387" s="29"/>
      <c r="LQ387" s="29"/>
      <c r="LR387" s="29"/>
      <c r="LS387" s="29"/>
      <c r="LT387" s="29"/>
      <c r="LU387" s="29"/>
      <c r="LV387" s="29"/>
      <c r="LW387" s="29"/>
      <c r="LX387" s="29"/>
      <c r="LY387" s="29"/>
      <c r="LZ387" s="29"/>
      <c r="MA387" s="29"/>
      <c r="MB387" s="29"/>
      <c r="MC387" s="29"/>
      <c r="MD387" s="29"/>
      <c r="ME387" s="29"/>
      <c r="MF387" s="29"/>
      <c r="MG387" s="29"/>
      <c r="MH387" s="29"/>
      <c r="MI387" s="29"/>
      <c r="MJ387" s="29"/>
      <c r="MK387" s="29"/>
      <c r="ML387" s="29"/>
      <c r="MM387" s="29"/>
      <c r="MN387" s="29"/>
      <c r="MO387" s="29"/>
      <c r="MP387" s="29"/>
      <c r="MQ387" s="29"/>
      <c r="MR387" s="29"/>
      <c r="MS387" s="29"/>
      <c r="MT387" s="29"/>
      <c r="MU387" s="29"/>
      <c r="MV387" s="29"/>
      <c r="MW387" s="29"/>
      <c r="MX387" s="29"/>
      <c r="MY387" s="29"/>
      <c r="MZ387" s="29"/>
      <c r="NA387" s="29"/>
      <c r="NB387" s="29"/>
      <c r="NC387" s="29"/>
      <c r="ND387" s="29"/>
      <c r="NE387" s="29"/>
      <c r="NF387" s="29"/>
      <c r="NG387" s="29"/>
      <c r="NH387" s="29"/>
      <c r="NI387" s="29"/>
      <c r="NJ387" s="29"/>
      <c r="NK387" s="29"/>
      <c r="NL387" s="29"/>
      <c r="NM387" s="29"/>
      <c r="NN387" s="29"/>
      <c r="NO387" s="29"/>
      <c r="NP387" s="29"/>
      <c r="NQ387" s="29"/>
      <c r="NR387" s="29"/>
      <c r="NS387" s="29"/>
      <c r="NT387" s="29"/>
      <c r="NU387" s="29"/>
      <c r="NV387" s="29"/>
      <c r="NW387" s="29"/>
      <c r="NX387" s="29"/>
      <c r="NY387" s="29"/>
      <c r="NZ387" s="29"/>
      <c r="OA387" s="29"/>
      <c r="OB387" s="29"/>
      <c r="OC387" s="29"/>
      <c r="OD387" s="29"/>
      <c r="OE387" s="29"/>
      <c r="OF387" s="29"/>
      <c r="OG387" s="29"/>
      <c r="OH387" s="29"/>
      <c r="OI387" s="29"/>
      <c r="OJ387" s="29"/>
      <c r="OK387" s="29"/>
      <c r="OL387" s="29"/>
      <c r="OM387" s="29"/>
      <c r="ON387" s="29"/>
      <c r="OO387" s="29"/>
      <c r="OP387" s="29"/>
      <c r="OQ387" s="29"/>
      <c r="OR387" s="29"/>
      <c r="OS387" s="29"/>
      <c r="OT387" s="29"/>
      <c r="OU387" s="29"/>
      <c r="OV387" s="29"/>
      <c r="OW387" s="29"/>
      <c r="OX387" s="29"/>
      <c r="OY387" s="29"/>
      <c r="OZ387" s="29"/>
      <c r="PA387" s="29"/>
      <c r="PB387" s="29"/>
      <c r="PC387" s="29"/>
      <c r="PD387" s="29"/>
      <c r="PE387" s="29"/>
      <c r="PF387" s="29"/>
      <c r="PG387" s="29"/>
      <c r="PH387" s="29"/>
      <c r="PI387" s="29"/>
      <c r="PJ387" s="29"/>
      <c r="PK387" s="29"/>
      <c r="PL387" s="29"/>
      <c r="PM387" s="29"/>
      <c r="PN387" s="29"/>
      <c r="PO387" s="29"/>
      <c r="PP387" s="29"/>
      <c r="PQ387" s="29"/>
      <c r="PR387" s="29"/>
      <c r="PS387" s="29"/>
      <c r="PT387" s="29"/>
      <c r="PU387" s="29"/>
      <c r="PV387" s="29"/>
      <c r="PW387" s="29"/>
      <c r="PX387" s="29"/>
      <c r="PY387" s="29"/>
      <c r="PZ387" s="29"/>
      <c r="QA387" s="29"/>
      <c r="QB387" s="29"/>
      <c r="QC387" s="29"/>
      <c r="QD387" s="29"/>
      <c r="QE387" s="29"/>
      <c r="QF387" s="29"/>
      <c r="QG387" s="29"/>
      <c r="QH387" s="29"/>
      <c r="QI387" s="29"/>
      <c r="QJ387" s="29"/>
      <c r="QK387" s="29"/>
      <c r="QL387" s="29"/>
      <c r="QM387" s="29"/>
      <c r="QN387" s="29"/>
      <c r="QO387" s="29"/>
      <c r="QP387" s="29"/>
      <c r="QQ387" s="29"/>
      <c r="QR387" s="29"/>
      <c r="QS387" s="29"/>
      <c r="QT387" s="29"/>
      <c r="QU387" s="29"/>
      <c r="QV387" s="29"/>
      <c r="QW387" s="29"/>
      <c r="QX387" s="29"/>
      <c r="QY387" s="29"/>
      <c r="QZ387" s="29"/>
      <c r="RA387" s="29"/>
      <c r="RB387" s="29"/>
      <c r="RC387" s="29"/>
      <c r="RD387" s="29"/>
      <c r="RE387" s="29"/>
      <c r="RF387" s="29"/>
      <c r="RG387" s="29"/>
      <c r="RH387" s="29"/>
      <c r="RI387" s="29"/>
      <c r="RJ387" s="29"/>
      <c r="RK387" s="29"/>
      <c r="RL387" s="29"/>
      <c r="RM387" s="29"/>
      <c r="RN387" s="29"/>
      <c r="RO387" s="29"/>
      <c r="RP387" s="29"/>
      <c r="RQ387" s="29"/>
      <c r="RR387" s="29"/>
      <c r="RS387" s="29"/>
      <c r="RT387" s="29"/>
      <c r="RU387" s="29"/>
      <c r="RV387" s="29"/>
      <c r="RW387" s="29"/>
      <c r="RX387" s="29"/>
      <c r="RY387" s="29"/>
      <c r="RZ387" s="29"/>
      <c r="SA387" s="29"/>
      <c r="SB387" s="29"/>
      <c r="SC387" s="29"/>
      <c r="SD387" s="29"/>
      <c r="SE387" s="29"/>
      <c r="SF387" s="29"/>
      <c r="SG387" s="29"/>
      <c r="SH387" s="29"/>
      <c r="SI387" s="29"/>
      <c r="SJ387" s="29"/>
      <c r="SK387" s="29"/>
      <c r="SL387" s="29"/>
      <c r="SM387" s="29"/>
      <c r="SN387" s="29"/>
      <c r="SO387" s="29"/>
      <c r="SP387" s="29"/>
      <c r="SQ387" s="29"/>
      <c r="SR387" s="29"/>
      <c r="SS387" s="29"/>
      <c r="ST387" s="29"/>
      <c r="SU387" s="29"/>
      <c r="SV387" s="29"/>
      <c r="SW387" s="29"/>
      <c r="SX387" s="29"/>
      <c r="SY387" s="29"/>
      <c r="SZ387" s="29"/>
      <c r="TA387" s="29"/>
      <c r="TB387" s="29"/>
      <c r="TC387" s="29"/>
      <c r="TD387" s="29"/>
      <c r="TE387" s="29"/>
      <c r="TF387" s="29"/>
      <c r="TG387" s="29"/>
      <c r="TH387" s="29"/>
      <c r="TI387" s="29"/>
      <c r="TJ387" s="29"/>
      <c r="TK387" s="29"/>
      <c r="TL387" s="29"/>
      <c r="TM387" s="29"/>
      <c r="TN387" s="29"/>
      <c r="TO387" s="29"/>
      <c r="TP387" s="29"/>
      <c r="TQ387" s="29"/>
      <c r="TR387" s="29"/>
      <c r="TS387" s="29"/>
      <c r="TT387" s="29"/>
      <c r="TU387" s="29"/>
      <c r="TV387" s="29"/>
      <c r="TW387" s="29"/>
      <c r="TX387" s="29"/>
      <c r="TY387" s="29"/>
      <c r="TZ387" s="29"/>
      <c r="UA387" s="29"/>
      <c r="UB387" s="29"/>
      <c r="UC387" s="29"/>
      <c r="UD387" s="29"/>
      <c r="UE387" s="29"/>
      <c r="UF387" s="29"/>
      <c r="UG387" s="29"/>
      <c r="UH387" s="29"/>
      <c r="UI387" s="29"/>
      <c r="UJ387" s="29"/>
      <c r="UK387" s="29"/>
      <c r="UL387" s="29"/>
      <c r="UM387" s="29"/>
      <c r="UN387" s="29"/>
      <c r="UO387" s="29"/>
      <c r="UP387" s="29"/>
      <c r="UQ387" s="29"/>
      <c r="UR387" s="29"/>
      <c r="US387" s="29"/>
      <c r="UT387" s="29"/>
      <c r="UU387" s="29"/>
      <c r="UV387" s="29"/>
      <c r="UW387" s="29"/>
      <c r="UX387" s="29"/>
      <c r="UY387" s="29"/>
      <c r="UZ387" s="29"/>
      <c r="VA387" s="29"/>
      <c r="VB387" s="29"/>
      <c r="VC387" s="29"/>
      <c r="VD387" s="29"/>
      <c r="VE387" s="29"/>
      <c r="VF387" s="29"/>
      <c r="VG387" s="29"/>
      <c r="VH387" s="29"/>
      <c r="VI387" s="29"/>
      <c r="VJ387" s="29"/>
      <c r="VK387" s="29"/>
      <c r="VL387" s="29"/>
      <c r="VM387" s="29"/>
      <c r="VN387" s="29"/>
      <c r="VO387" s="29"/>
      <c r="VP387" s="29"/>
      <c r="VQ387" s="29"/>
      <c r="VR387" s="29"/>
      <c r="VS387" s="29"/>
      <c r="VT387" s="29"/>
      <c r="VU387" s="29"/>
      <c r="VV387" s="29"/>
      <c r="VW387" s="29"/>
      <c r="VX387" s="29"/>
      <c r="VY387" s="29"/>
      <c r="VZ387" s="29"/>
      <c r="WA387" s="29"/>
      <c r="WB387" s="29"/>
      <c r="WC387" s="29"/>
      <c r="WD387" s="29"/>
      <c r="WE387" s="29"/>
      <c r="WF387" s="29"/>
      <c r="WG387" s="29"/>
      <c r="WH387" s="29"/>
      <c r="WI387" s="29"/>
      <c r="WJ387" s="29"/>
      <c r="WK387" s="29"/>
      <c r="WL387" s="29"/>
      <c r="WM387" s="29"/>
      <c r="WN387" s="29"/>
      <c r="WO387" s="29"/>
      <c r="WP387" s="29"/>
      <c r="WQ387" s="29"/>
      <c r="WR387" s="29"/>
      <c r="WS387" s="29"/>
      <c r="WT387" s="29"/>
      <c r="WU387" s="29"/>
      <c r="WV387" s="29"/>
      <c r="WW387" s="29"/>
      <c r="WX387" s="29"/>
      <c r="WY387" s="29"/>
      <c r="WZ387" s="29"/>
      <c r="XA387" s="29"/>
      <c r="XB387" s="29"/>
      <c r="XC387" s="29"/>
      <c r="XD387" s="29"/>
      <c r="XE387" s="29"/>
      <c r="XF387" s="29"/>
      <c r="XG387" s="29"/>
      <c r="XH387" s="29"/>
      <c r="XI387" s="29"/>
      <c r="XJ387" s="29"/>
      <c r="XK387" s="29"/>
      <c r="XL387" s="29"/>
      <c r="XM387" s="29"/>
      <c r="XN387" s="29"/>
      <c r="XO387" s="29"/>
      <c r="XP387" s="29"/>
      <c r="XQ387" s="29"/>
      <c r="XR387" s="29"/>
      <c r="XS387" s="29"/>
      <c r="XT387" s="29"/>
      <c r="XU387" s="29"/>
      <c r="XV387" s="29"/>
      <c r="XW387" s="29"/>
      <c r="XX387" s="29"/>
      <c r="XY387" s="29"/>
      <c r="XZ387" s="29"/>
      <c r="YA387" s="29"/>
      <c r="YB387" s="29"/>
      <c r="YC387" s="29"/>
      <c r="YD387" s="29"/>
      <c r="YE387" s="29"/>
      <c r="YF387" s="29"/>
      <c r="YG387" s="29"/>
      <c r="YH387" s="29"/>
      <c r="YI387" s="29"/>
    </row>
    <row r="388" spans="1:659" ht="18.75">
      <c r="A388" s="939"/>
      <c r="B388" s="233" t="s">
        <v>16</v>
      </c>
      <c r="C388" s="233">
        <f>SUM(C359:C387)</f>
        <v>3409</v>
      </c>
      <c r="D388" s="1011">
        <f>SUM(D359:D387)</f>
        <v>25.049999999999997</v>
      </c>
      <c r="E388" s="233">
        <f>SUM(E359:E387)</f>
        <v>0</v>
      </c>
      <c r="F388" s="1011">
        <f>SUM(F359:F387)</f>
        <v>0</v>
      </c>
      <c r="G388" s="1017">
        <f t="shared" ref="G388" si="227">E388/C388</f>
        <v>0</v>
      </c>
      <c r="H388" s="1017">
        <f t="shared" ref="H388" si="228">F388/D388</f>
        <v>0</v>
      </c>
      <c r="I388" s="233">
        <f>C388-E388</f>
        <v>3409</v>
      </c>
      <c r="J388" s="1011">
        <f>D388-F388</f>
        <v>25.049999999999997</v>
      </c>
      <c r="K388" s="233">
        <f>SUM(K359:K387)</f>
        <v>3409</v>
      </c>
      <c r="L388" s="1011">
        <f>SUM(L359:L387)</f>
        <v>25.049999999999997</v>
      </c>
      <c r="M388" s="233"/>
      <c r="N388" s="233"/>
      <c r="O388" s="234"/>
      <c r="P388" s="233">
        <f t="shared" ref="P388:U388" si="229">SUM(P359:P387)</f>
        <v>45</v>
      </c>
      <c r="Q388" s="1011">
        <f t="shared" si="229"/>
        <v>53.910789999999992</v>
      </c>
      <c r="R388" s="233">
        <f t="shared" si="229"/>
        <v>3454</v>
      </c>
      <c r="S388" s="1011">
        <f t="shared" si="229"/>
        <v>78.960790000000003</v>
      </c>
      <c r="T388" s="233">
        <f t="shared" si="229"/>
        <v>3404</v>
      </c>
      <c r="U388" s="1011">
        <f t="shared" si="229"/>
        <v>17.02</v>
      </c>
      <c r="V388" s="233"/>
      <c r="W388" s="233"/>
      <c r="X388" s="234"/>
      <c r="Y388" s="233">
        <f>SUM(Y359:Y387)</f>
        <v>11</v>
      </c>
      <c r="Z388" s="1011">
        <f>SUM(Z359:Z387)</f>
        <v>10.12739</v>
      </c>
      <c r="AA388" s="233">
        <f>SUM(AA359:AA387)</f>
        <v>3415</v>
      </c>
      <c r="AB388" s="1011">
        <f>SUM(AB359:AB387)</f>
        <v>27.147389999999998</v>
      </c>
      <c r="AC388" s="233"/>
    </row>
    <row r="389" spans="1:659" ht="18.75">
      <c r="A389" s="942" t="s">
        <v>135</v>
      </c>
      <c r="B389" s="940" t="s">
        <v>136</v>
      </c>
      <c r="C389" s="233"/>
      <c r="D389" s="1011"/>
      <c r="E389" s="233"/>
      <c r="F389" s="233"/>
      <c r="G389" s="233"/>
      <c r="H389" s="233"/>
      <c r="I389" s="233"/>
      <c r="J389" s="233"/>
      <c r="K389" s="233"/>
      <c r="L389" s="233"/>
      <c r="M389" s="940"/>
      <c r="N389" s="940"/>
      <c r="O389" s="234"/>
      <c r="P389" s="1011"/>
      <c r="Q389" s="233"/>
      <c r="R389" s="233"/>
      <c r="S389" s="233"/>
      <c r="T389" s="233"/>
      <c r="U389" s="233"/>
      <c r="V389" s="940"/>
      <c r="W389" s="940"/>
      <c r="X389" s="234"/>
      <c r="Y389" s="1011"/>
      <c r="Z389" s="233"/>
      <c r="AA389" s="233"/>
      <c r="AB389" s="233"/>
      <c r="AC389" s="940"/>
    </row>
    <row r="390" spans="1:659" ht="18.75">
      <c r="A390" s="944">
        <v>24</v>
      </c>
      <c r="B390" s="940" t="s">
        <v>137</v>
      </c>
      <c r="C390" s="233"/>
      <c r="D390" s="1011"/>
      <c r="E390" s="233"/>
      <c r="F390" s="233"/>
      <c r="G390" s="233"/>
      <c r="H390" s="233"/>
      <c r="I390" s="233"/>
      <c r="J390" s="233"/>
      <c r="K390" s="233"/>
      <c r="L390" s="233"/>
      <c r="M390" s="940"/>
      <c r="N390" s="940"/>
      <c r="O390" s="234"/>
      <c r="P390" s="233"/>
      <c r="Q390" s="233"/>
      <c r="R390" s="233"/>
      <c r="S390" s="233"/>
      <c r="T390" s="233"/>
      <c r="U390" s="233"/>
      <c r="V390" s="940"/>
      <c r="W390" s="940"/>
      <c r="X390" s="234"/>
      <c r="Y390" s="233"/>
      <c r="Z390" s="233"/>
      <c r="AA390" s="233"/>
      <c r="AB390" s="233"/>
      <c r="AC390" s="940"/>
    </row>
    <row r="391" spans="1:659" ht="18.75">
      <c r="A391" s="939">
        <v>24.01</v>
      </c>
      <c r="B391" s="946" t="s">
        <v>138</v>
      </c>
      <c r="C391" s="267"/>
      <c r="D391" s="1012"/>
      <c r="E391" s="267"/>
      <c r="F391" s="267"/>
      <c r="G391" s="267"/>
      <c r="H391" s="267"/>
      <c r="I391" s="267"/>
      <c r="J391" s="267"/>
      <c r="K391" s="267"/>
      <c r="L391" s="267"/>
      <c r="M391" s="946"/>
      <c r="N391" s="946"/>
      <c r="O391" s="235"/>
      <c r="P391" s="267"/>
      <c r="Q391" s="267"/>
      <c r="R391" s="267"/>
      <c r="S391" s="267"/>
      <c r="T391" s="267"/>
      <c r="U391" s="267"/>
      <c r="V391" s="946"/>
      <c r="W391" s="946"/>
      <c r="X391" s="235"/>
      <c r="Y391" s="267"/>
      <c r="Z391" s="267"/>
      <c r="AA391" s="267"/>
      <c r="AB391" s="267"/>
      <c r="AC391" s="946"/>
    </row>
    <row r="392" spans="1:659" ht="18.75">
      <c r="A392" s="939"/>
      <c r="B392" s="946" t="s">
        <v>139</v>
      </c>
      <c r="C392" s="267"/>
      <c r="D392" s="1012">
        <v>27</v>
      </c>
      <c r="E392" s="267"/>
      <c r="F392" s="1012">
        <v>27</v>
      </c>
      <c r="G392" s="1014"/>
      <c r="H392" s="1017">
        <f t="shared" ref="H392" si="230">F392/D392</f>
        <v>1</v>
      </c>
      <c r="I392" s="267"/>
      <c r="J392" s="1012">
        <f>D392-F392</f>
        <v>0</v>
      </c>
      <c r="K392" s="267"/>
      <c r="L392" s="267"/>
      <c r="M392" s="946"/>
      <c r="N392" s="946"/>
      <c r="O392" s="235"/>
      <c r="P392" s="267"/>
      <c r="Q392" s="1012">
        <v>30</v>
      </c>
      <c r="R392" s="267"/>
      <c r="S392" s="146">
        <f>L392+Q392</f>
        <v>30</v>
      </c>
      <c r="T392" s="267"/>
      <c r="U392" s="267"/>
      <c r="V392" s="946"/>
      <c r="W392" s="946"/>
      <c r="X392" s="235"/>
      <c r="Y392" s="267"/>
      <c r="Z392" s="1012">
        <v>22.5</v>
      </c>
      <c r="AA392" s="267"/>
      <c r="AB392" s="146">
        <f>U392+Z392</f>
        <v>22.5</v>
      </c>
      <c r="AC392" s="946"/>
    </row>
    <row r="393" spans="1:659" ht="37.5">
      <c r="A393" s="939"/>
      <c r="B393" s="951" t="s">
        <v>140</v>
      </c>
      <c r="C393" s="1061"/>
      <c r="D393" s="1062"/>
      <c r="E393" s="1061"/>
      <c r="F393" s="1061"/>
      <c r="G393" s="1061"/>
      <c r="H393" s="1061"/>
      <c r="I393" s="1061"/>
      <c r="J393" s="1061"/>
      <c r="K393" s="1061"/>
      <c r="L393" s="1061"/>
      <c r="M393" s="951"/>
      <c r="N393" s="951"/>
      <c r="O393" s="236"/>
      <c r="P393" s="1061"/>
      <c r="Q393" s="1061"/>
      <c r="R393" s="1061"/>
      <c r="S393" s="1061"/>
      <c r="T393" s="1061"/>
      <c r="U393" s="1061"/>
      <c r="V393" s="951"/>
      <c r="W393" s="951"/>
      <c r="X393" s="236"/>
      <c r="Y393" s="1061"/>
      <c r="Z393" s="1061"/>
      <c r="AA393" s="1061"/>
      <c r="AB393" s="1061"/>
      <c r="AC393" s="951"/>
    </row>
    <row r="394" spans="1:659" ht="37.5">
      <c r="A394" s="939"/>
      <c r="B394" s="946" t="s">
        <v>141</v>
      </c>
      <c r="C394" s="267"/>
      <c r="D394" s="1012"/>
      <c r="E394" s="267"/>
      <c r="F394" s="267"/>
      <c r="G394" s="267"/>
      <c r="H394" s="267"/>
      <c r="I394" s="267"/>
      <c r="J394" s="267"/>
      <c r="K394" s="267"/>
      <c r="L394" s="267"/>
      <c r="M394" s="946"/>
      <c r="N394" s="946"/>
      <c r="O394" s="235"/>
      <c r="P394" s="267"/>
      <c r="Q394" s="267"/>
      <c r="R394" s="267"/>
      <c r="S394" s="267"/>
      <c r="T394" s="267"/>
      <c r="U394" s="267"/>
      <c r="V394" s="946"/>
      <c r="W394" s="946"/>
      <c r="X394" s="235"/>
      <c r="Y394" s="267"/>
      <c r="Z394" s="267"/>
      <c r="AA394" s="267"/>
      <c r="AB394" s="267"/>
      <c r="AC394" s="946"/>
    </row>
    <row r="395" spans="1:659" ht="18.75">
      <c r="A395" s="939"/>
      <c r="B395" s="233" t="s">
        <v>36</v>
      </c>
      <c r="C395" s="1076">
        <f>SUM(C392:C394)</f>
        <v>0</v>
      </c>
      <c r="D395" s="1011">
        <f>SUM(D392:D394)</f>
        <v>27</v>
      </c>
      <c r="E395" s="233"/>
      <c r="F395" s="1011">
        <f>SUM(F392:F394)</f>
        <v>27</v>
      </c>
      <c r="G395" s="1017"/>
      <c r="H395" s="1017">
        <f t="shared" ref="H395" si="231">F395/D395</f>
        <v>1</v>
      </c>
      <c r="I395" s="233"/>
      <c r="J395" s="1011">
        <f>D395-F395</f>
        <v>0</v>
      </c>
      <c r="K395" s="233"/>
      <c r="L395" s="233"/>
      <c r="M395" s="233"/>
      <c r="N395" s="233"/>
      <c r="O395" s="234"/>
      <c r="P395" s="233"/>
      <c r="Q395" s="1011">
        <f>SUM(Q392:Q394)</f>
        <v>30</v>
      </c>
      <c r="R395" s="233"/>
      <c r="S395" s="1011">
        <f>SUM(S392:S394)</f>
        <v>30</v>
      </c>
      <c r="T395" s="233"/>
      <c r="U395" s="233"/>
      <c r="V395" s="233"/>
      <c r="W395" s="233"/>
      <c r="X395" s="234"/>
      <c r="Y395" s="233"/>
      <c r="Z395" s="1011">
        <f>SUM(Z392:Z394)</f>
        <v>22.5</v>
      </c>
      <c r="AA395" s="233"/>
      <c r="AB395" s="1011">
        <f>SUM(AB392:AB394)</f>
        <v>22.5</v>
      </c>
      <c r="AC395" s="233"/>
    </row>
    <row r="396" spans="1:659" ht="75">
      <c r="A396" s="939">
        <v>24.02</v>
      </c>
      <c r="B396" s="946" t="s">
        <v>142</v>
      </c>
      <c r="C396" s="267"/>
      <c r="D396" s="1012"/>
      <c r="E396" s="267"/>
      <c r="F396" s="267"/>
      <c r="G396" s="267"/>
      <c r="H396" s="267"/>
      <c r="I396" s="267"/>
      <c r="J396" s="267"/>
      <c r="K396" s="267"/>
      <c r="L396" s="267"/>
      <c r="M396" s="946"/>
      <c r="N396" s="946"/>
      <c r="O396" s="235"/>
      <c r="P396" s="267"/>
      <c r="Q396" s="267"/>
      <c r="R396" s="267"/>
      <c r="S396" s="267"/>
      <c r="T396" s="267"/>
      <c r="U396" s="267"/>
      <c r="V396" s="946"/>
      <c r="W396" s="946"/>
      <c r="X396" s="235"/>
      <c r="Y396" s="267"/>
      <c r="Z396" s="267"/>
      <c r="AA396" s="267"/>
      <c r="AB396" s="267"/>
      <c r="AC396" s="946"/>
    </row>
    <row r="397" spans="1:659" ht="18.75">
      <c r="A397" s="1020"/>
      <c r="B397" s="1021" t="s">
        <v>41</v>
      </c>
      <c r="C397" s="1083"/>
      <c r="D397" s="1022">
        <v>4.8</v>
      </c>
      <c r="E397" s="1083"/>
      <c r="F397" s="1084">
        <v>3.9</v>
      </c>
      <c r="G397" s="1085"/>
      <c r="H397" s="1086">
        <f t="shared" ref="H397" si="232">F397/D397</f>
        <v>0.8125</v>
      </c>
      <c r="I397" s="1087"/>
      <c r="J397" s="1083">
        <v>10.28</v>
      </c>
      <c r="K397" s="1088"/>
      <c r="L397" s="1088"/>
      <c r="M397" s="1088"/>
      <c r="N397" s="1088"/>
      <c r="O397" s="266">
        <f>Q397/P397</f>
        <v>4.482724335073328E-3</v>
      </c>
      <c r="P397" s="266">
        <v>4023</v>
      </c>
      <c r="Q397" s="1022">
        <v>18.033999999999999</v>
      </c>
      <c r="R397" s="266">
        <v>4023</v>
      </c>
      <c r="S397" s="146">
        <f t="shared" ref="S397:S399" si="233">L397+Q397</f>
        <v>18.033999999999999</v>
      </c>
      <c r="T397" s="1088"/>
      <c r="U397" s="1088"/>
      <c r="V397" s="1088"/>
      <c r="W397" s="1088"/>
      <c r="X397" s="266">
        <f>Z397/Y397</f>
        <v>4.482724335073328E-3</v>
      </c>
      <c r="Y397" s="266">
        <v>4023</v>
      </c>
      <c r="Z397" s="1022">
        <v>18.033999999999999</v>
      </c>
      <c r="AA397" s="266">
        <v>4023</v>
      </c>
      <c r="AB397" s="146">
        <f t="shared" ref="AB397:AB399" si="234">U397+Z397</f>
        <v>18.033999999999999</v>
      </c>
      <c r="AC397" s="1021"/>
    </row>
    <row r="398" spans="1:659" ht="18.75">
      <c r="A398" s="1020"/>
      <c r="B398" s="1021" t="s">
        <v>42</v>
      </c>
      <c r="C398" s="1089"/>
      <c r="D398" s="1022">
        <v>2.08</v>
      </c>
      <c r="E398" s="1089"/>
      <c r="F398" s="1090"/>
      <c r="G398" s="1091"/>
      <c r="H398" s="1092"/>
      <c r="I398" s="1093"/>
      <c r="J398" s="1089"/>
      <c r="K398" s="1088"/>
      <c r="L398" s="1088"/>
      <c r="M398" s="1088"/>
      <c r="N398" s="1088"/>
      <c r="O398" s="266">
        <f>Q398/P398</f>
        <v>1.0551181102362206E-3</v>
      </c>
      <c r="P398" s="266">
        <v>2540</v>
      </c>
      <c r="Q398" s="266">
        <v>2.68</v>
      </c>
      <c r="R398" s="266">
        <v>2540</v>
      </c>
      <c r="S398" s="146">
        <f t="shared" si="233"/>
        <v>2.68</v>
      </c>
      <c r="T398" s="1088"/>
      <c r="U398" s="1088"/>
      <c r="V398" s="1088"/>
      <c r="W398" s="1088"/>
      <c r="X398" s="266">
        <f>Z398/Y398</f>
        <v>1.0551181102362206E-3</v>
      </c>
      <c r="Y398" s="266">
        <v>2540</v>
      </c>
      <c r="Z398" s="266">
        <v>2.68</v>
      </c>
      <c r="AA398" s="266">
        <v>2540</v>
      </c>
      <c r="AB398" s="146">
        <f t="shared" si="234"/>
        <v>2.68</v>
      </c>
      <c r="AC398" s="1021"/>
    </row>
    <row r="399" spans="1:659" ht="18.75">
      <c r="A399" s="1020"/>
      <c r="B399" s="1021" t="s">
        <v>66</v>
      </c>
      <c r="C399" s="1094"/>
      <c r="D399" s="1022">
        <v>3.66</v>
      </c>
      <c r="E399" s="1094"/>
      <c r="F399" s="1095"/>
      <c r="G399" s="1096"/>
      <c r="H399" s="1097"/>
      <c r="I399" s="1098"/>
      <c r="J399" s="1094"/>
      <c r="K399" s="1088"/>
      <c r="L399" s="1088"/>
      <c r="M399" s="1088"/>
      <c r="N399" s="1088"/>
      <c r="O399" s="266">
        <f>Q399/P399</f>
        <v>4.4980842911877391E-3</v>
      </c>
      <c r="P399" s="266">
        <v>1305</v>
      </c>
      <c r="Q399" s="266">
        <v>5.87</v>
      </c>
      <c r="R399" s="266">
        <v>1305</v>
      </c>
      <c r="S399" s="146">
        <f t="shared" si="233"/>
        <v>5.87</v>
      </c>
      <c r="T399" s="1088"/>
      <c r="U399" s="1088"/>
      <c r="V399" s="1088"/>
      <c r="W399" s="1088"/>
      <c r="X399" s="266">
        <f>Z399/Y399</f>
        <v>4.4980842911877391E-3</v>
      </c>
      <c r="Y399" s="266">
        <v>1305</v>
      </c>
      <c r="Z399" s="266">
        <v>5.87</v>
      </c>
      <c r="AA399" s="266">
        <v>1305</v>
      </c>
      <c r="AB399" s="146">
        <f t="shared" si="234"/>
        <v>5.87</v>
      </c>
      <c r="AC399" s="1021"/>
    </row>
    <row r="400" spans="1:659" ht="37.5">
      <c r="A400" s="939">
        <v>24.03</v>
      </c>
      <c r="B400" s="946" t="s">
        <v>143</v>
      </c>
      <c r="C400" s="267"/>
      <c r="D400" s="1012">
        <v>3.5</v>
      </c>
      <c r="E400" s="267"/>
      <c r="F400" s="1012">
        <v>1.97</v>
      </c>
      <c r="G400" s="1014"/>
      <c r="H400" s="1014">
        <f t="shared" ref="H400:H402" si="235">F400/D400</f>
        <v>0.56285714285714283</v>
      </c>
      <c r="I400" s="267"/>
      <c r="J400" s="1012">
        <f>D400-F400</f>
        <v>1.53</v>
      </c>
      <c r="K400" s="267"/>
      <c r="L400" s="267"/>
      <c r="M400" s="946"/>
      <c r="N400" s="946"/>
      <c r="O400" s="267"/>
      <c r="P400" s="267"/>
      <c r="Q400" s="1012">
        <v>6.3</v>
      </c>
      <c r="R400" s="267"/>
      <c r="S400" s="146">
        <f>L400+Q400</f>
        <v>6.3</v>
      </c>
      <c r="T400" s="267"/>
      <c r="U400" s="267"/>
      <c r="V400" s="946"/>
      <c r="W400" s="946"/>
      <c r="X400" s="267"/>
      <c r="Y400" s="267"/>
      <c r="Z400" s="1012">
        <v>4</v>
      </c>
      <c r="AA400" s="267"/>
      <c r="AB400" s="146">
        <f>U400+Z400</f>
        <v>4</v>
      </c>
      <c r="AC400" s="946"/>
    </row>
    <row r="401" spans="1:659" ht="18.75">
      <c r="A401" s="939"/>
      <c r="B401" s="233" t="s">
        <v>36</v>
      </c>
      <c r="C401" s="1076">
        <f>SUM(C397:C400)</f>
        <v>0</v>
      </c>
      <c r="D401" s="1011">
        <f>SUM(D397:D400)</f>
        <v>14.04</v>
      </c>
      <c r="E401" s="1076">
        <f>SUM(E397:E400)</f>
        <v>0</v>
      </c>
      <c r="F401" s="1011">
        <f>SUM(F397:F400)</f>
        <v>5.87</v>
      </c>
      <c r="G401" s="1014"/>
      <c r="H401" s="1014">
        <f t="shared" si="235"/>
        <v>0.41809116809116814</v>
      </c>
      <c r="I401" s="1076">
        <f>SUM(I397:I400)</f>
        <v>0</v>
      </c>
      <c r="J401" s="1011">
        <f>SUM(J397:J400)</f>
        <v>11.809999999999999</v>
      </c>
      <c r="K401" s="1076">
        <f>SUM(K397:K400)</f>
        <v>0</v>
      </c>
      <c r="L401" s="1011">
        <f>SUM(L397:L400)</f>
        <v>0</v>
      </c>
      <c r="M401" s="233"/>
      <c r="N401" s="233"/>
      <c r="O401" s="234"/>
      <c r="P401" s="1076">
        <f t="shared" ref="P401:U401" si="236">SUM(P397:P400)</f>
        <v>7868</v>
      </c>
      <c r="Q401" s="1011">
        <f t="shared" si="236"/>
        <v>32.884</v>
      </c>
      <c r="R401" s="1076">
        <f t="shared" si="236"/>
        <v>7868</v>
      </c>
      <c r="S401" s="1011">
        <f t="shared" si="236"/>
        <v>32.884</v>
      </c>
      <c r="T401" s="1076">
        <f t="shared" si="236"/>
        <v>0</v>
      </c>
      <c r="U401" s="1011">
        <f t="shared" si="236"/>
        <v>0</v>
      </c>
      <c r="V401" s="233"/>
      <c r="W401" s="233"/>
      <c r="X401" s="234"/>
      <c r="Y401" s="1076">
        <f>SUM(Y397:Y400)</f>
        <v>7868</v>
      </c>
      <c r="Z401" s="1011">
        <f>SUM(Z397:Z400)</f>
        <v>30.584</v>
      </c>
      <c r="AA401" s="1076">
        <f>SUM(AA397:AA400)</f>
        <v>7868</v>
      </c>
      <c r="AB401" s="1011">
        <f>SUM(AB397:AB400)</f>
        <v>30.584</v>
      </c>
      <c r="AC401" s="233"/>
    </row>
    <row r="402" spans="1:659" s="142" customFormat="1" ht="18.75">
      <c r="A402" s="942"/>
      <c r="B402" s="940" t="s">
        <v>337</v>
      </c>
      <c r="C402" s="1076">
        <f>C193+C206+C218+C266+C290+C304+C313+C318+C329+C333+C342+C346+C352+C356+C388+C395+C401</f>
        <v>82353</v>
      </c>
      <c r="D402" s="1011">
        <f>D193+D206+D218+D266+D290+D304+D313+D318+D329+D333+D342+D346+D352+D356+D388+D395+D401</f>
        <v>936.19749999999999</v>
      </c>
      <c r="E402" s="1076">
        <f>E193+E206+E218+E266+E290+E304+E313+E318+E329+E333+E342+E346+E352+E356+E388+E395+E401</f>
        <v>76117</v>
      </c>
      <c r="F402" s="1011">
        <f>F193+F206+F218+F266+F290+F304+F313+F318+F329+F333+F342+F346+F352+F356+F388+F395+F401</f>
        <v>747.76</v>
      </c>
      <c r="G402" s="1014">
        <f t="shared" ref="G402" si="237">E402/C402</f>
        <v>0.92427719694485933</v>
      </c>
      <c r="H402" s="1014">
        <f t="shared" si="235"/>
        <v>0.79872035548054765</v>
      </c>
      <c r="I402" s="1076">
        <f>I193+I206+I218+I266+I290+I304+I313+I318+I329+I333+I342+I346+I352+I356+I388+I395+I401</f>
        <v>6242</v>
      </c>
      <c r="J402" s="1011">
        <f>J193+J206+J218+J266+J290+J304+J313+J318+J329+J333+J342+J346+J352+J356+J388+J395+J401</f>
        <v>192.07750000000004</v>
      </c>
      <c r="K402" s="1076">
        <f>K193+K206+K218+K266+K290+K304+K313+K318+K329+K333+K342+K346+K352+K356+K388+K395+K401</f>
        <v>3409</v>
      </c>
      <c r="L402" s="1011">
        <f>L193+L206+L218+L266+L290+L304+L313+L318+L329+L333+L342+L346+L352+L356+L388+L395+L401</f>
        <v>25.049999999999997</v>
      </c>
      <c r="M402" s="233">
        <v>0</v>
      </c>
      <c r="N402" s="1011">
        <v>0</v>
      </c>
      <c r="O402" s="233"/>
      <c r="P402" s="1076">
        <f t="shared" ref="P402:U402" si="238">P193+P206+P218+P266+P290+P304+P313+P318+P329+P333+P342+P346+P352+P356+P388+P395+P401</f>
        <v>89471</v>
      </c>
      <c r="Q402" s="1011">
        <f t="shared" si="238"/>
        <v>1107.27107</v>
      </c>
      <c r="R402" s="1076">
        <f t="shared" si="238"/>
        <v>92880</v>
      </c>
      <c r="S402" s="1011">
        <f t="shared" si="238"/>
        <v>1132.32107</v>
      </c>
      <c r="T402" s="1076">
        <f t="shared" si="238"/>
        <v>3404</v>
      </c>
      <c r="U402" s="1011">
        <f t="shared" si="238"/>
        <v>17.02</v>
      </c>
      <c r="V402" s="233">
        <v>0</v>
      </c>
      <c r="W402" s="1011">
        <v>0</v>
      </c>
      <c r="X402" s="233"/>
      <c r="Y402" s="1076">
        <f>Y193+Y206+Y218+Y266+Y290+Y304+Y313+Y318+Y329+Y333+Y342+Y346+Y352+Y356+Y388+Y395+Y401</f>
        <v>85749</v>
      </c>
      <c r="Z402" s="1011">
        <f>Z193+Z206+Z218+Z266+Z290+Z304+Z313+Z318+Z329+Z333+Z342+Z346+Z352+Z356+Z388+Z395+Z401</f>
        <v>1027.0126700000001</v>
      </c>
      <c r="AA402" s="1076">
        <f>AA193+AA206+AA218+AA266+AA290+AA304+AA313+AA318+AA329+AA333+AA342+AA346+AA352+AA356+AA388+AA395+AA401</f>
        <v>89153</v>
      </c>
      <c r="AB402" s="1011">
        <f>AB193+AB206+AB218+AB266+AB290+AB304+AB313+AB318+AB329+AB333+AB342+AB346+AB352+AB356+AB388+AB395+AB401</f>
        <v>1044.0326700000001</v>
      </c>
      <c r="AC402" s="233"/>
      <c r="AD402" s="143"/>
      <c r="AE402" s="272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  <c r="BI402" s="143"/>
      <c r="BJ402" s="143"/>
      <c r="BK402" s="143"/>
      <c r="BL402" s="143"/>
      <c r="BM402" s="143"/>
      <c r="BN402" s="143"/>
      <c r="BO402" s="143"/>
      <c r="BP402" s="143"/>
      <c r="BQ402" s="143"/>
      <c r="BR402" s="143"/>
      <c r="BS402" s="143"/>
      <c r="BT402" s="143"/>
      <c r="BU402" s="143"/>
      <c r="BV402" s="143"/>
      <c r="BW402" s="143"/>
      <c r="BX402" s="143"/>
      <c r="BY402" s="143"/>
      <c r="BZ402" s="143"/>
      <c r="CA402" s="143"/>
      <c r="CB402" s="143"/>
      <c r="CC402" s="143"/>
      <c r="CD402" s="143"/>
      <c r="CE402" s="143"/>
      <c r="CF402" s="143"/>
      <c r="CG402" s="143"/>
      <c r="CH402" s="143"/>
      <c r="CI402" s="143"/>
      <c r="CJ402" s="143"/>
      <c r="CK402" s="143"/>
      <c r="CL402" s="143"/>
      <c r="CM402" s="143"/>
      <c r="CN402" s="143"/>
      <c r="CO402" s="143"/>
      <c r="CP402" s="143"/>
      <c r="CQ402" s="143"/>
      <c r="CR402" s="143"/>
      <c r="CS402" s="143"/>
      <c r="CT402" s="143"/>
      <c r="CU402" s="143"/>
      <c r="CV402" s="143"/>
      <c r="CW402" s="143"/>
      <c r="CX402" s="143"/>
      <c r="CY402" s="143"/>
      <c r="CZ402" s="143"/>
      <c r="DA402" s="143"/>
      <c r="DB402" s="143"/>
      <c r="DC402" s="143"/>
      <c r="DD402" s="143"/>
      <c r="DE402" s="143"/>
      <c r="DF402" s="143"/>
      <c r="DG402" s="143"/>
      <c r="DH402" s="143"/>
      <c r="DI402" s="143"/>
      <c r="DJ402" s="143"/>
      <c r="DK402" s="143"/>
      <c r="DL402" s="143"/>
      <c r="DM402" s="143"/>
      <c r="DN402" s="143"/>
      <c r="DO402" s="143"/>
      <c r="DP402" s="143"/>
      <c r="DQ402" s="143"/>
      <c r="DR402" s="143"/>
      <c r="DS402" s="143"/>
      <c r="DT402" s="143"/>
      <c r="DU402" s="143"/>
      <c r="DV402" s="143"/>
      <c r="DW402" s="143"/>
      <c r="DX402" s="143"/>
      <c r="DY402" s="143"/>
      <c r="DZ402" s="143"/>
      <c r="EA402" s="143"/>
      <c r="EB402" s="143"/>
      <c r="EC402" s="143"/>
      <c r="ED402" s="143"/>
      <c r="EE402" s="143"/>
      <c r="EF402" s="143"/>
      <c r="EG402" s="143"/>
      <c r="EH402" s="143"/>
      <c r="EI402" s="143"/>
      <c r="EJ402" s="143"/>
      <c r="EK402" s="143"/>
      <c r="EL402" s="143"/>
      <c r="EM402" s="143"/>
      <c r="EN402" s="143"/>
      <c r="EO402" s="143"/>
      <c r="EP402" s="143"/>
      <c r="EQ402" s="143"/>
      <c r="ER402" s="143"/>
      <c r="ES402" s="143"/>
      <c r="ET402" s="143"/>
      <c r="EU402" s="143"/>
      <c r="EV402" s="143"/>
      <c r="EW402" s="143"/>
      <c r="EX402" s="143"/>
      <c r="EY402" s="143"/>
      <c r="EZ402" s="143"/>
      <c r="FA402" s="143"/>
      <c r="FB402" s="143"/>
      <c r="FC402" s="143"/>
      <c r="FD402" s="143"/>
      <c r="FE402" s="143"/>
      <c r="FF402" s="143"/>
      <c r="FG402" s="143"/>
      <c r="FH402" s="143"/>
      <c r="FI402" s="143"/>
      <c r="FJ402" s="143"/>
      <c r="FK402" s="143"/>
      <c r="FL402" s="143"/>
      <c r="FM402" s="143"/>
      <c r="FN402" s="143"/>
      <c r="FO402" s="143"/>
      <c r="FP402" s="143"/>
      <c r="FQ402" s="143"/>
      <c r="FR402" s="143"/>
      <c r="FS402" s="143"/>
      <c r="FT402" s="143"/>
      <c r="FU402" s="143"/>
      <c r="FV402" s="143"/>
      <c r="FW402" s="143"/>
      <c r="FX402" s="143"/>
      <c r="FY402" s="143"/>
      <c r="FZ402" s="143"/>
      <c r="GA402" s="143"/>
      <c r="GB402" s="143"/>
      <c r="GC402" s="143"/>
      <c r="GD402" s="143"/>
      <c r="GE402" s="143"/>
      <c r="GF402" s="143"/>
      <c r="GG402" s="143"/>
      <c r="GH402" s="143"/>
      <c r="GI402" s="143"/>
      <c r="GJ402" s="143"/>
      <c r="GK402" s="143"/>
      <c r="GL402" s="143"/>
      <c r="GM402" s="143"/>
      <c r="GN402" s="143"/>
      <c r="GO402" s="143"/>
      <c r="GP402" s="143"/>
      <c r="GQ402" s="143"/>
      <c r="GR402" s="143"/>
      <c r="GS402" s="143"/>
      <c r="GT402" s="143"/>
      <c r="GU402" s="143"/>
      <c r="GV402" s="143"/>
      <c r="GW402" s="143"/>
      <c r="GX402" s="143"/>
      <c r="GY402" s="143"/>
      <c r="GZ402" s="143"/>
      <c r="HA402" s="143"/>
      <c r="HB402" s="143"/>
      <c r="HC402" s="143"/>
      <c r="HD402" s="143"/>
      <c r="HE402" s="143"/>
      <c r="HF402" s="143"/>
      <c r="HG402" s="143"/>
      <c r="HH402" s="143"/>
      <c r="HI402" s="143"/>
      <c r="HJ402" s="143"/>
      <c r="HK402" s="143"/>
      <c r="HL402" s="143"/>
      <c r="HM402" s="143"/>
      <c r="HN402" s="143"/>
      <c r="HO402" s="143"/>
      <c r="HP402" s="143"/>
      <c r="HQ402" s="143"/>
      <c r="HR402" s="143"/>
      <c r="HS402" s="143"/>
      <c r="HT402" s="143"/>
      <c r="HU402" s="143"/>
      <c r="HV402" s="143"/>
      <c r="HW402" s="143"/>
      <c r="HX402" s="143"/>
      <c r="HY402" s="143"/>
      <c r="HZ402" s="143"/>
      <c r="IA402" s="143"/>
      <c r="IB402" s="143"/>
      <c r="IC402" s="143"/>
      <c r="ID402" s="143"/>
      <c r="IE402" s="143"/>
      <c r="IF402" s="143"/>
      <c r="IG402" s="143"/>
      <c r="IH402" s="143"/>
      <c r="II402" s="143"/>
      <c r="IJ402" s="143"/>
      <c r="IK402" s="143"/>
      <c r="IL402" s="143"/>
      <c r="IM402" s="143"/>
      <c r="IN402" s="143"/>
      <c r="IO402" s="143"/>
      <c r="IP402" s="143"/>
      <c r="IQ402" s="143"/>
      <c r="IR402" s="143"/>
      <c r="IS402" s="143"/>
      <c r="IT402" s="143"/>
      <c r="IU402" s="143"/>
      <c r="IV402" s="143"/>
      <c r="IW402" s="143"/>
      <c r="IX402" s="143"/>
      <c r="IY402" s="143"/>
      <c r="IZ402" s="143"/>
      <c r="JA402" s="143"/>
      <c r="JB402" s="143"/>
      <c r="JC402" s="143"/>
      <c r="JD402" s="143"/>
      <c r="JE402" s="143"/>
      <c r="JF402" s="143"/>
      <c r="JG402" s="143"/>
      <c r="JH402" s="143"/>
      <c r="JI402" s="143"/>
      <c r="JJ402" s="143"/>
      <c r="JK402" s="143"/>
      <c r="JL402" s="143"/>
      <c r="JM402" s="143"/>
      <c r="JN402" s="143"/>
      <c r="JO402" s="143"/>
      <c r="JP402" s="143"/>
      <c r="JQ402" s="143"/>
      <c r="JR402" s="143"/>
      <c r="JS402" s="143"/>
      <c r="JT402" s="143"/>
      <c r="JU402" s="143"/>
      <c r="JV402" s="143"/>
      <c r="JW402" s="143"/>
      <c r="JX402" s="143"/>
      <c r="JY402" s="143"/>
      <c r="JZ402" s="143"/>
      <c r="KA402" s="143"/>
      <c r="KB402" s="143"/>
      <c r="KC402" s="143"/>
      <c r="KD402" s="143"/>
      <c r="KE402" s="143"/>
      <c r="KF402" s="143"/>
      <c r="KG402" s="143"/>
      <c r="KH402" s="143"/>
      <c r="KI402" s="143"/>
      <c r="KJ402" s="143"/>
      <c r="KK402" s="143"/>
      <c r="KL402" s="143"/>
      <c r="KM402" s="143"/>
      <c r="KN402" s="143"/>
      <c r="KO402" s="143"/>
      <c r="KP402" s="143"/>
      <c r="KQ402" s="143"/>
      <c r="KR402" s="143"/>
      <c r="KS402" s="143"/>
      <c r="KT402" s="143"/>
      <c r="KU402" s="143"/>
      <c r="KV402" s="143"/>
      <c r="KW402" s="143"/>
      <c r="KX402" s="143"/>
      <c r="KY402" s="143"/>
      <c r="KZ402" s="143"/>
      <c r="LA402" s="143"/>
      <c r="LB402" s="143"/>
      <c r="LC402" s="143"/>
      <c r="LD402" s="143"/>
      <c r="LE402" s="143"/>
      <c r="LF402" s="143"/>
      <c r="LG402" s="143"/>
      <c r="LH402" s="143"/>
      <c r="LI402" s="143"/>
      <c r="LJ402" s="143"/>
      <c r="LK402" s="143"/>
      <c r="LL402" s="143"/>
      <c r="LM402" s="143"/>
      <c r="LN402" s="143"/>
      <c r="LO402" s="143"/>
      <c r="LP402" s="143"/>
      <c r="LQ402" s="143"/>
      <c r="LR402" s="143"/>
      <c r="LS402" s="143"/>
      <c r="LT402" s="143"/>
      <c r="LU402" s="143"/>
      <c r="LV402" s="143"/>
      <c r="LW402" s="143"/>
      <c r="LX402" s="143"/>
      <c r="LY402" s="143"/>
      <c r="LZ402" s="143"/>
      <c r="MA402" s="143"/>
      <c r="MB402" s="143"/>
      <c r="MC402" s="143"/>
      <c r="MD402" s="143"/>
      <c r="ME402" s="143"/>
      <c r="MF402" s="143"/>
      <c r="MG402" s="143"/>
      <c r="MH402" s="143"/>
      <c r="MI402" s="143"/>
      <c r="MJ402" s="143"/>
      <c r="MK402" s="143"/>
      <c r="ML402" s="143"/>
      <c r="MM402" s="143"/>
      <c r="MN402" s="143"/>
      <c r="MO402" s="143"/>
      <c r="MP402" s="143"/>
      <c r="MQ402" s="143"/>
      <c r="MR402" s="143"/>
      <c r="MS402" s="143"/>
      <c r="MT402" s="143"/>
      <c r="MU402" s="143"/>
      <c r="MV402" s="143"/>
      <c r="MW402" s="143"/>
      <c r="MX402" s="143"/>
      <c r="MY402" s="143"/>
      <c r="MZ402" s="143"/>
      <c r="NA402" s="143"/>
      <c r="NB402" s="143"/>
      <c r="NC402" s="143"/>
      <c r="ND402" s="143"/>
      <c r="NE402" s="143"/>
      <c r="NF402" s="143"/>
      <c r="NG402" s="143"/>
      <c r="NH402" s="143"/>
      <c r="NI402" s="143"/>
      <c r="NJ402" s="143"/>
      <c r="NK402" s="143"/>
      <c r="NL402" s="143"/>
      <c r="NM402" s="143"/>
      <c r="NN402" s="143"/>
      <c r="NO402" s="143"/>
      <c r="NP402" s="143"/>
      <c r="NQ402" s="143"/>
      <c r="NR402" s="143"/>
      <c r="NS402" s="143"/>
      <c r="NT402" s="143"/>
      <c r="NU402" s="143"/>
      <c r="NV402" s="143"/>
      <c r="NW402" s="143"/>
      <c r="NX402" s="143"/>
      <c r="NY402" s="143"/>
      <c r="NZ402" s="143"/>
      <c r="OA402" s="143"/>
      <c r="OB402" s="143"/>
      <c r="OC402" s="143"/>
      <c r="OD402" s="143"/>
      <c r="OE402" s="143"/>
      <c r="OF402" s="143"/>
      <c r="OG402" s="143"/>
      <c r="OH402" s="143"/>
      <c r="OI402" s="143"/>
      <c r="OJ402" s="143"/>
      <c r="OK402" s="143"/>
      <c r="OL402" s="143"/>
      <c r="OM402" s="143"/>
      <c r="ON402" s="143"/>
      <c r="OO402" s="143"/>
      <c r="OP402" s="143"/>
      <c r="OQ402" s="143"/>
      <c r="OR402" s="143"/>
      <c r="OS402" s="143"/>
      <c r="OT402" s="143"/>
      <c r="OU402" s="143"/>
      <c r="OV402" s="143"/>
      <c r="OW402" s="143"/>
      <c r="OX402" s="143"/>
      <c r="OY402" s="143"/>
      <c r="OZ402" s="143"/>
      <c r="PA402" s="143"/>
      <c r="PB402" s="143"/>
      <c r="PC402" s="143"/>
      <c r="PD402" s="143"/>
      <c r="PE402" s="143"/>
      <c r="PF402" s="143"/>
      <c r="PG402" s="143"/>
      <c r="PH402" s="143"/>
      <c r="PI402" s="143"/>
      <c r="PJ402" s="143"/>
      <c r="PK402" s="143"/>
      <c r="PL402" s="143"/>
      <c r="PM402" s="143"/>
      <c r="PN402" s="143"/>
      <c r="PO402" s="143"/>
      <c r="PP402" s="143"/>
      <c r="PQ402" s="143"/>
      <c r="PR402" s="143"/>
      <c r="PS402" s="143"/>
      <c r="PT402" s="143"/>
      <c r="PU402" s="143"/>
      <c r="PV402" s="143"/>
      <c r="PW402" s="143"/>
      <c r="PX402" s="143"/>
      <c r="PY402" s="143"/>
      <c r="PZ402" s="143"/>
      <c r="QA402" s="143"/>
      <c r="QB402" s="143"/>
      <c r="QC402" s="143"/>
      <c r="QD402" s="143"/>
      <c r="QE402" s="143"/>
      <c r="QF402" s="143"/>
      <c r="QG402" s="143"/>
      <c r="QH402" s="143"/>
      <c r="QI402" s="143"/>
      <c r="QJ402" s="143"/>
      <c r="QK402" s="143"/>
      <c r="QL402" s="143"/>
      <c r="QM402" s="143"/>
      <c r="QN402" s="143"/>
      <c r="QO402" s="143"/>
      <c r="QP402" s="143"/>
      <c r="QQ402" s="143"/>
      <c r="QR402" s="143"/>
      <c r="QS402" s="143"/>
      <c r="QT402" s="143"/>
      <c r="QU402" s="143"/>
      <c r="QV402" s="143"/>
      <c r="QW402" s="143"/>
      <c r="QX402" s="143"/>
      <c r="QY402" s="143"/>
      <c r="QZ402" s="143"/>
      <c r="RA402" s="143"/>
      <c r="RB402" s="143"/>
      <c r="RC402" s="143"/>
      <c r="RD402" s="143"/>
      <c r="RE402" s="143"/>
      <c r="RF402" s="143"/>
      <c r="RG402" s="143"/>
      <c r="RH402" s="143"/>
      <c r="RI402" s="143"/>
      <c r="RJ402" s="143"/>
      <c r="RK402" s="143"/>
      <c r="RL402" s="143"/>
      <c r="RM402" s="143"/>
      <c r="RN402" s="143"/>
      <c r="RO402" s="143"/>
      <c r="RP402" s="143"/>
      <c r="RQ402" s="143"/>
      <c r="RR402" s="143"/>
      <c r="RS402" s="143"/>
      <c r="RT402" s="143"/>
      <c r="RU402" s="143"/>
      <c r="RV402" s="143"/>
      <c r="RW402" s="143"/>
      <c r="RX402" s="143"/>
      <c r="RY402" s="143"/>
      <c r="RZ402" s="143"/>
      <c r="SA402" s="143"/>
      <c r="SB402" s="143"/>
      <c r="SC402" s="143"/>
      <c r="SD402" s="143"/>
      <c r="SE402" s="143"/>
      <c r="SF402" s="143"/>
      <c r="SG402" s="143"/>
      <c r="SH402" s="143"/>
      <c r="SI402" s="143"/>
      <c r="SJ402" s="143"/>
      <c r="SK402" s="143"/>
      <c r="SL402" s="143"/>
      <c r="SM402" s="143"/>
      <c r="SN402" s="143"/>
      <c r="SO402" s="143"/>
      <c r="SP402" s="143"/>
      <c r="SQ402" s="143"/>
      <c r="SR402" s="143"/>
      <c r="SS402" s="143"/>
      <c r="ST402" s="143"/>
      <c r="SU402" s="143"/>
      <c r="SV402" s="143"/>
      <c r="SW402" s="143"/>
      <c r="SX402" s="143"/>
      <c r="SY402" s="143"/>
      <c r="SZ402" s="143"/>
      <c r="TA402" s="143"/>
      <c r="TB402" s="143"/>
      <c r="TC402" s="143"/>
      <c r="TD402" s="143"/>
      <c r="TE402" s="143"/>
      <c r="TF402" s="143"/>
      <c r="TG402" s="143"/>
      <c r="TH402" s="143"/>
      <c r="TI402" s="143"/>
      <c r="TJ402" s="143"/>
      <c r="TK402" s="143"/>
      <c r="TL402" s="143"/>
      <c r="TM402" s="143"/>
      <c r="TN402" s="143"/>
      <c r="TO402" s="143"/>
      <c r="TP402" s="143"/>
      <c r="TQ402" s="143"/>
      <c r="TR402" s="143"/>
      <c r="TS402" s="143"/>
      <c r="TT402" s="143"/>
      <c r="TU402" s="143"/>
      <c r="TV402" s="143"/>
      <c r="TW402" s="143"/>
      <c r="TX402" s="143"/>
      <c r="TY402" s="143"/>
      <c r="TZ402" s="143"/>
      <c r="UA402" s="143"/>
      <c r="UB402" s="143"/>
      <c r="UC402" s="143"/>
      <c r="UD402" s="143"/>
      <c r="UE402" s="143"/>
      <c r="UF402" s="143"/>
      <c r="UG402" s="143"/>
      <c r="UH402" s="143"/>
      <c r="UI402" s="143"/>
      <c r="UJ402" s="143"/>
      <c r="UK402" s="143"/>
      <c r="UL402" s="143"/>
      <c r="UM402" s="143"/>
      <c r="UN402" s="143"/>
      <c r="UO402" s="143"/>
      <c r="UP402" s="143"/>
      <c r="UQ402" s="143"/>
      <c r="UR402" s="143"/>
      <c r="US402" s="143"/>
      <c r="UT402" s="143"/>
      <c r="UU402" s="143"/>
      <c r="UV402" s="143"/>
      <c r="UW402" s="143"/>
      <c r="UX402" s="143"/>
      <c r="UY402" s="143"/>
      <c r="UZ402" s="143"/>
      <c r="VA402" s="143"/>
      <c r="VB402" s="143"/>
      <c r="VC402" s="143"/>
      <c r="VD402" s="143"/>
      <c r="VE402" s="143"/>
      <c r="VF402" s="143"/>
      <c r="VG402" s="143"/>
      <c r="VH402" s="143"/>
      <c r="VI402" s="143"/>
      <c r="VJ402" s="143"/>
      <c r="VK402" s="143"/>
      <c r="VL402" s="143"/>
      <c r="VM402" s="143"/>
      <c r="VN402" s="143"/>
      <c r="VO402" s="143"/>
      <c r="VP402" s="143"/>
      <c r="VQ402" s="143"/>
      <c r="VR402" s="143"/>
      <c r="VS402" s="143"/>
      <c r="VT402" s="143"/>
      <c r="VU402" s="143"/>
      <c r="VV402" s="143"/>
      <c r="VW402" s="143"/>
      <c r="VX402" s="143"/>
      <c r="VY402" s="143"/>
      <c r="VZ402" s="143"/>
      <c r="WA402" s="143"/>
      <c r="WB402" s="143"/>
      <c r="WC402" s="143"/>
      <c r="WD402" s="143"/>
      <c r="WE402" s="143"/>
      <c r="WF402" s="143"/>
      <c r="WG402" s="143"/>
      <c r="WH402" s="143"/>
      <c r="WI402" s="143"/>
      <c r="WJ402" s="143"/>
      <c r="WK402" s="143"/>
      <c r="WL402" s="143"/>
      <c r="WM402" s="143"/>
      <c r="WN402" s="143"/>
      <c r="WO402" s="143"/>
      <c r="WP402" s="143"/>
      <c r="WQ402" s="143"/>
      <c r="WR402" s="143"/>
      <c r="WS402" s="143"/>
      <c r="WT402" s="143"/>
      <c r="WU402" s="143"/>
      <c r="WV402" s="143"/>
      <c r="WW402" s="143"/>
      <c r="WX402" s="143"/>
      <c r="WY402" s="143"/>
      <c r="WZ402" s="143"/>
      <c r="XA402" s="143"/>
      <c r="XB402" s="143"/>
      <c r="XC402" s="143"/>
      <c r="XD402" s="143"/>
      <c r="XE402" s="143"/>
      <c r="XF402" s="143"/>
      <c r="XG402" s="143"/>
      <c r="XH402" s="143"/>
      <c r="XI402" s="143"/>
      <c r="XJ402" s="143"/>
      <c r="XK402" s="143"/>
      <c r="XL402" s="143"/>
      <c r="XM402" s="143"/>
      <c r="XN402" s="143"/>
      <c r="XO402" s="143"/>
      <c r="XP402" s="143"/>
      <c r="XQ402" s="143"/>
      <c r="XR402" s="143"/>
      <c r="XS402" s="143"/>
      <c r="XT402" s="143"/>
      <c r="XU402" s="143"/>
      <c r="XV402" s="143"/>
      <c r="XW402" s="143"/>
      <c r="XX402" s="143"/>
      <c r="XY402" s="143"/>
      <c r="XZ402" s="143"/>
      <c r="YA402" s="143"/>
      <c r="YB402" s="143"/>
      <c r="YC402" s="143"/>
      <c r="YD402" s="143"/>
      <c r="YE402" s="143"/>
      <c r="YF402" s="143"/>
      <c r="YG402" s="143"/>
      <c r="YH402" s="143"/>
      <c r="YI402" s="143"/>
    </row>
    <row r="403" spans="1:659" ht="18.75">
      <c r="A403" s="1099">
        <v>25</v>
      </c>
      <c r="B403" s="940" t="s">
        <v>144</v>
      </c>
      <c r="C403" s="233"/>
      <c r="D403" s="1011"/>
      <c r="E403" s="233"/>
      <c r="F403" s="233"/>
      <c r="G403" s="267"/>
      <c r="H403" s="267"/>
      <c r="I403" s="233"/>
      <c r="J403" s="233"/>
      <c r="K403" s="233"/>
      <c r="L403" s="233"/>
      <c r="M403" s="940"/>
      <c r="N403" s="940"/>
      <c r="O403" s="234"/>
      <c r="P403" s="233"/>
      <c r="Q403" s="233"/>
      <c r="R403" s="233"/>
      <c r="S403" s="233"/>
      <c r="T403" s="233"/>
      <c r="U403" s="233"/>
      <c r="V403" s="940"/>
      <c r="W403" s="940"/>
      <c r="X403" s="234"/>
      <c r="Y403" s="233"/>
      <c r="Z403" s="233"/>
      <c r="AA403" s="233"/>
      <c r="AB403" s="233"/>
      <c r="AC403" s="940"/>
    </row>
    <row r="404" spans="1:659" ht="18.75">
      <c r="A404" s="939">
        <v>25.01</v>
      </c>
      <c r="B404" s="946" t="s">
        <v>145</v>
      </c>
      <c r="C404" s="267"/>
      <c r="D404" s="1012"/>
      <c r="E404" s="267"/>
      <c r="F404" s="267"/>
      <c r="G404" s="1014"/>
      <c r="H404" s="1014"/>
      <c r="I404" s="267"/>
      <c r="J404" s="267"/>
      <c r="K404" s="267"/>
      <c r="L404" s="267"/>
      <c r="M404" s="946"/>
      <c r="N404" s="946"/>
      <c r="O404" s="235"/>
      <c r="P404" s="267"/>
      <c r="Q404" s="267"/>
      <c r="R404" s="267"/>
      <c r="S404" s="267"/>
      <c r="T404" s="267"/>
      <c r="U404" s="267"/>
      <c r="V404" s="946"/>
      <c r="W404" s="946"/>
      <c r="X404" s="235"/>
      <c r="Y404" s="267"/>
      <c r="Z404" s="267"/>
      <c r="AA404" s="267"/>
      <c r="AB404" s="267"/>
      <c r="AC404" s="946"/>
    </row>
    <row r="405" spans="1:659" ht="18.75">
      <c r="A405" s="939">
        <v>25.02</v>
      </c>
      <c r="B405" s="946" t="s">
        <v>146</v>
      </c>
      <c r="C405" s="267"/>
      <c r="D405" s="1012"/>
      <c r="E405" s="267"/>
      <c r="F405" s="267"/>
      <c r="G405" s="1014"/>
      <c r="H405" s="1014"/>
      <c r="I405" s="267"/>
      <c r="J405" s="267"/>
      <c r="K405" s="267"/>
      <c r="L405" s="267"/>
      <c r="M405" s="946"/>
      <c r="N405" s="946"/>
      <c r="O405" s="235"/>
      <c r="P405" s="267"/>
      <c r="Q405" s="267"/>
      <c r="R405" s="267"/>
      <c r="S405" s="267"/>
      <c r="T405" s="267"/>
      <c r="U405" s="267"/>
      <c r="V405" s="946"/>
      <c r="W405" s="946"/>
      <c r="X405" s="235"/>
      <c r="Y405" s="267"/>
      <c r="Z405" s="267"/>
      <c r="AA405" s="267"/>
      <c r="AB405" s="267"/>
      <c r="AC405" s="946"/>
    </row>
    <row r="406" spans="1:659" ht="18.75">
      <c r="A406" s="939"/>
      <c r="B406" s="233" t="s">
        <v>36</v>
      </c>
      <c r="C406" s="1076"/>
      <c r="D406" s="1011"/>
      <c r="E406" s="1076"/>
      <c r="F406" s="1011"/>
      <c r="G406" s="1017"/>
      <c r="H406" s="1017"/>
      <c r="I406" s="1076"/>
      <c r="J406" s="1011"/>
      <c r="K406" s="1076"/>
      <c r="L406" s="1011"/>
      <c r="M406" s="233"/>
      <c r="N406" s="233"/>
      <c r="O406" s="234"/>
      <c r="P406" s="1076"/>
      <c r="Q406" s="1011"/>
      <c r="R406" s="1076"/>
      <c r="S406" s="1011"/>
      <c r="T406" s="1076"/>
      <c r="U406" s="1011"/>
      <c r="V406" s="233"/>
      <c r="W406" s="233"/>
      <c r="X406" s="234"/>
      <c r="Y406" s="1076"/>
      <c r="Z406" s="1011"/>
      <c r="AA406" s="1076"/>
      <c r="AB406" s="1011"/>
      <c r="AC406" s="233"/>
    </row>
    <row r="407" spans="1:659" s="142" customFormat="1" ht="18.75">
      <c r="A407" s="942"/>
      <c r="B407" s="233" t="s">
        <v>147</v>
      </c>
      <c r="C407" s="1076">
        <f>C402+C406</f>
        <v>82353</v>
      </c>
      <c r="D407" s="1011">
        <f>D402+D406</f>
        <v>936.19749999999999</v>
      </c>
      <c r="E407" s="1076">
        <f>E402+E406</f>
        <v>76117</v>
      </c>
      <c r="F407" s="1011">
        <f>F402+F406</f>
        <v>747.76</v>
      </c>
      <c r="G407" s="1017">
        <f t="shared" ref="G407" si="239">E407/C407</f>
        <v>0.92427719694485933</v>
      </c>
      <c r="H407" s="1017">
        <f t="shared" ref="H407" si="240">F407/D407</f>
        <v>0.79872035548054765</v>
      </c>
      <c r="I407" s="1076">
        <f>I402+I406</f>
        <v>6242</v>
      </c>
      <c r="J407" s="1011">
        <f>J402+J406</f>
        <v>192.07750000000004</v>
      </c>
      <c r="K407" s="1076">
        <f>K402+K406</f>
        <v>3409</v>
      </c>
      <c r="L407" s="1011">
        <f>L402+L406</f>
        <v>25.049999999999997</v>
      </c>
      <c r="M407" s="233">
        <v>0</v>
      </c>
      <c r="N407" s="1011">
        <v>0</v>
      </c>
      <c r="O407" s="233"/>
      <c r="P407" s="1076">
        <f t="shared" ref="P407:U407" si="241">P402+P406</f>
        <v>89471</v>
      </c>
      <c r="Q407" s="1011">
        <f t="shared" si="241"/>
        <v>1107.27107</v>
      </c>
      <c r="R407" s="1076">
        <f t="shared" si="241"/>
        <v>92880</v>
      </c>
      <c r="S407" s="1011">
        <f t="shared" si="241"/>
        <v>1132.32107</v>
      </c>
      <c r="T407" s="1076">
        <f t="shared" si="241"/>
        <v>3404</v>
      </c>
      <c r="U407" s="1011">
        <f t="shared" si="241"/>
        <v>17.02</v>
      </c>
      <c r="V407" s="233">
        <v>0</v>
      </c>
      <c r="W407" s="1011">
        <v>0</v>
      </c>
      <c r="X407" s="233"/>
      <c r="Y407" s="1076">
        <f>Y402+Y406</f>
        <v>85749</v>
      </c>
      <c r="Z407" s="1011">
        <f>Z402+Z406</f>
        <v>1027.0126700000001</v>
      </c>
      <c r="AA407" s="1076">
        <f>AA402+AA406</f>
        <v>89153</v>
      </c>
      <c r="AB407" s="1011">
        <f>AB402+AB406</f>
        <v>1044.0326700000001</v>
      </c>
      <c r="AC407" s="23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  <c r="BB407" s="143"/>
      <c r="BC407" s="143"/>
      <c r="BD407" s="143"/>
      <c r="BE407" s="143"/>
      <c r="BF407" s="143"/>
      <c r="BG407" s="143"/>
      <c r="BH407" s="143"/>
      <c r="BI407" s="143"/>
      <c r="BJ407" s="143"/>
      <c r="BK407" s="143"/>
      <c r="BL407" s="143"/>
      <c r="BM407" s="143"/>
      <c r="BN407" s="143"/>
      <c r="BO407" s="143"/>
      <c r="BP407" s="143"/>
      <c r="BQ407" s="143"/>
      <c r="BR407" s="143"/>
      <c r="BS407" s="143"/>
      <c r="BT407" s="143"/>
      <c r="BU407" s="143"/>
      <c r="BV407" s="143"/>
      <c r="BW407" s="143"/>
      <c r="BX407" s="143"/>
      <c r="BY407" s="143"/>
      <c r="BZ407" s="143"/>
      <c r="CA407" s="143"/>
      <c r="CB407" s="143"/>
      <c r="CC407" s="143"/>
      <c r="CD407" s="143"/>
      <c r="CE407" s="143"/>
      <c r="CF407" s="143"/>
      <c r="CG407" s="143"/>
      <c r="CH407" s="143"/>
      <c r="CI407" s="143"/>
      <c r="CJ407" s="143"/>
      <c r="CK407" s="143"/>
      <c r="CL407" s="143"/>
      <c r="CM407" s="143"/>
      <c r="CN407" s="143"/>
      <c r="CO407" s="143"/>
      <c r="CP407" s="143"/>
      <c r="CQ407" s="143"/>
      <c r="CR407" s="143"/>
      <c r="CS407" s="143"/>
      <c r="CT407" s="143"/>
      <c r="CU407" s="143"/>
      <c r="CV407" s="143"/>
      <c r="CW407" s="143"/>
      <c r="CX407" s="143"/>
      <c r="CY407" s="143"/>
      <c r="CZ407" s="143"/>
      <c r="DA407" s="143"/>
      <c r="DB407" s="143"/>
      <c r="DC407" s="143"/>
      <c r="DD407" s="143"/>
      <c r="DE407" s="143"/>
      <c r="DF407" s="143"/>
      <c r="DG407" s="143"/>
      <c r="DH407" s="143"/>
      <c r="DI407" s="143"/>
      <c r="DJ407" s="143"/>
      <c r="DK407" s="143"/>
      <c r="DL407" s="143"/>
      <c r="DM407" s="143"/>
      <c r="DN407" s="143"/>
      <c r="DO407" s="143"/>
      <c r="DP407" s="143"/>
      <c r="DQ407" s="143"/>
      <c r="DR407" s="143"/>
      <c r="DS407" s="143"/>
      <c r="DT407" s="143"/>
      <c r="DU407" s="143"/>
      <c r="DV407" s="143"/>
      <c r="DW407" s="143"/>
      <c r="DX407" s="143"/>
      <c r="DY407" s="143"/>
      <c r="DZ407" s="143"/>
      <c r="EA407" s="143"/>
      <c r="EB407" s="143"/>
      <c r="EC407" s="143"/>
      <c r="ED407" s="143"/>
      <c r="EE407" s="143"/>
      <c r="EF407" s="143"/>
      <c r="EG407" s="143"/>
      <c r="EH407" s="143"/>
      <c r="EI407" s="143"/>
      <c r="EJ407" s="143"/>
      <c r="EK407" s="143"/>
      <c r="EL407" s="143"/>
      <c r="EM407" s="143"/>
      <c r="EN407" s="143"/>
      <c r="EO407" s="143"/>
      <c r="EP407" s="143"/>
      <c r="EQ407" s="143"/>
      <c r="ER407" s="143"/>
      <c r="ES407" s="143"/>
      <c r="ET407" s="143"/>
      <c r="EU407" s="143"/>
      <c r="EV407" s="143"/>
      <c r="EW407" s="143"/>
      <c r="EX407" s="143"/>
      <c r="EY407" s="143"/>
      <c r="EZ407" s="143"/>
      <c r="FA407" s="143"/>
      <c r="FB407" s="143"/>
      <c r="FC407" s="143"/>
      <c r="FD407" s="143"/>
      <c r="FE407" s="143"/>
      <c r="FF407" s="143"/>
      <c r="FG407" s="143"/>
      <c r="FH407" s="143"/>
      <c r="FI407" s="143"/>
      <c r="FJ407" s="143"/>
      <c r="FK407" s="143"/>
      <c r="FL407" s="143"/>
      <c r="FM407" s="143"/>
      <c r="FN407" s="143"/>
      <c r="FO407" s="143"/>
      <c r="FP407" s="143"/>
      <c r="FQ407" s="143"/>
      <c r="FR407" s="143"/>
      <c r="FS407" s="143"/>
      <c r="FT407" s="143"/>
      <c r="FU407" s="143"/>
      <c r="FV407" s="143"/>
      <c r="FW407" s="143"/>
      <c r="FX407" s="143"/>
      <c r="FY407" s="143"/>
      <c r="FZ407" s="143"/>
      <c r="GA407" s="143"/>
      <c r="GB407" s="143"/>
      <c r="GC407" s="143"/>
      <c r="GD407" s="143"/>
      <c r="GE407" s="143"/>
      <c r="GF407" s="143"/>
      <c r="GG407" s="143"/>
      <c r="GH407" s="143"/>
      <c r="GI407" s="143"/>
      <c r="GJ407" s="143"/>
      <c r="GK407" s="143"/>
      <c r="GL407" s="143"/>
      <c r="GM407" s="143"/>
      <c r="GN407" s="143"/>
      <c r="GO407" s="143"/>
      <c r="GP407" s="143"/>
      <c r="GQ407" s="143"/>
      <c r="GR407" s="143"/>
      <c r="GS407" s="143"/>
      <c r="GT407" s="143"/>
      <c r="GU407" s="143"/>
      <c r="GV407" s="143"/>
      <c r="GW407" s="143"/>
      <c r="GX407" s="143"/>
      <c r="GY407" s="143"/>
      <c r="GZ407" s="143"/>
      <c r="HA407" s="143"/>
      <c r="HB407" s="143"/>
      <c r="HC407" s="143"/>
      <c r="HD407" s="143"/>
      <c r="HE407" s="143"/>
      <c r="HF407" s="143"/>
      <c r="HG407" s="143"/>
      <c r="HH407" s="143"/>
      <c r="HI407" s="143"/>
      <c r="HJ407" s="143"/>
      <c r="HK407" s="143"/>
      <c r="HL407" s="143"/>
      <c r="HM407" s="143"/>
      <c r="HN407" s="143"/>
      <c r="HO407" s="143"/>
      <c r="HP407" s="143"/>
      <c r="HQ407" s="143"/>
      <c r="HR407" s="143"/>
      <c r="HS407" s="143"/>
      <c r="HT407" s="143"/>
      <c r="HU407" s="143"/>
      <c r="HV407" s="143"/>
      <c r="HW407" s="143"/>
      <c r="HX407" s="143"/>
      <c r="HY407" s="143"/>
      <c r="HZ407" s="143"/>
      <c r="IA407" s="143"/>
      <c r="IB407" s="143"/>
      <c r="IC407" s="143"/>
      <c r="ID407" s="143"/>
      <c r="IE407" s="143"/>
      <c r="IF407" s="143"/>
      <c r="IG407" s="143"/>
      <c r="IH407" s="143"/>
      <c r="II407" s="143"/>
      <c r="IJ407" s="143"/>
      <c r="IK407" s="143"/>
      <c r="IL407" s="143"/>
      <c r="IM407" s="143"/>
      <c r="IN407" s="143"/>
      <c r="IO407" s="143"/>
      <c r="IP407" s="143"/>
      <c r="IQ407" s="143"/>
      <c r="IR407" s="143"/>
      <c r="IS407" s="143"/>
      <c r="IT407" s="143"/>
      <c r="IU407" s="143"/>
      <c r="IV407" s="143"/>
      <c r="IW407" s="143"/>
      <c r="IX407" s="143"/>
      <c r="IY407" s="143"/>
      <c r="IZ407" s="143"/>
      <c r="JA407" s="143"/>
      <c r="JB407" s="143"/>
      <c r="JC407" s="143"/>
      <c r="JD407" s="143"/>
      <c r="JE407" s="143"/>
      <c r="JF407" s="143"/>
      <c r="JG407" s="143"/>
      <c r="JH407" s="143"/>
      <c r="JI407" s="143"/>
      <c r="JJ407" s="143"/>
      <c r="JK407" s="143"/>
      <c r="JL407" s="143"/>
      <c r="JM407" s="143"/>
      <c r="JN407" s="143"/>
      <c r="JO407" s="143"/>
      <c r="JP407" s="143"/>
      <c r="JQ407" s="143"/>
      <c r="JR407" s="143"/>
      <c r="JS407" s="143"/>
      <c r="JT407" s="143"/>
      <c r="JU407" s="143"/>
      <c r="JV407" s="143"/>
      <c r="JW407" s="143"/>
      <c r="JX407" s="143"/>
      <c r="JY407" s="143"/>
      <c r="JZ407" s="143"/>
      <c r="KA407" s="143"/>
      <c r="KB407" s="143"/>
      <c r="KC407" s="143"/>
      <c r="KD407" s="143"/>
      <c r="KE407" s="143"/>
      <c r="KF407" s="143"/>
      <c r="KG407" s="143"/>
      <c r="KH407" s="143"/>
      <c r="KI407" s="143"/>
      <c r="KJ407" s="143"/>
      <c r="KK407" s="143"/>
      <c r="KL407" s="143"/>
      <c r="KM407" s="143"/>
      <c r="KN407" s="143"/>
      <c r="KO407" s="143"/>
      <c r="KP407" s="143"/>
      <c r="KQ407" s="143"/>
      <c r="KR407" s="143"/>
      <c r="KS407" s="143"/>
      <c r="KT407" s="143"/>
      <c r="KU407" s="143"/>
      <c r="KV407" s="143"/>
      <c r="KW407" s="143"/>
      <c r="KX407" s="143"/>
      <c r="KY407" s="143"/>
      <c r="KZ407" s="143"/>
      <c r="LA407" s="143"/>
      <c r="LB407" s="143"/>
      <c r="LC407" s="143"/>
      <c r="LD407" s="143"/>
      <c r="LE407" s="143"/>
      <c r="LF407" s="143"/>
      <c r="LG407" s="143"/>
      <c r="LH407" s="143"/>
      <c r="LI407" s="143"/>
      <c r="LJ407" s="143"/>
      <c r="LK407" s="143"/>
      <c r="LL407" s="143"/>
      <c r="LM407" s="143"/>
      <c r="LN407" s="143"/>
      <c r="LO407" s="143"/>
      <c r="LP407" s="143"/>
      <c r="LQ407" s="143"/>
      <c r="LR407" s="143"/>
      <c r="LS407" s="143"/>
      <c r="LT407" s="143"/>
      <c r="LU407" s="143"/>
      <c r="LV407" s="143"/>
      <c r="LW407" s="143"/>
      <c r="LX407" s="143"/>
      <c r="LY407" s="143"/>
      <c r="LZ407" s="143"/>
      <c r="MA407" s="143"/>
      <c r="MB407" s="143"/>
      <c r="MC407" s="143"/>
      <c r="MD407" s="143"/>
      <c r="ME407" s="143"/>
      <c r="MF407" s="143"/>
      <c r="MG407" s="143"/>
      <c r="MH407" s="143"/>
      <c r="MI407" s="143"/>
      <c r="MJ407" s="143"/>
      <c r="MK407" s="143"/>
      <c r="ML407" s="143"/>
      <c r="MM407" s="143"/>
      <c r="MN407" s="143"/>
      <c r="MO407" s="143"/>
      <c r="MP407" s="143"/>
      <c r="MQ407" s="143"/>
      <c r="MR407" s="143"/>
      <c r="MS407" s="143"/>
      <c r="MT407" s="143"/>
      <c r="MU407" s="143"/>
      <c r="MV407" s="143"/>
      <c r="MW407" s="143"/>
      <c r="MX407" s="143"/>
      <c r="MY407" s="143"/>
      <c r="MZ407" s="143"/>
      <c r="NA407" s="143"/>
      <c r="NB407" s="143"/>
      <c r="NC407" s="143"/>
      <c r="ND407" s="143"/>
      <c r="NE407" s="143"/>
      <c r="NF407" s="143"/>
      <c r="NG407" s="143"/>
      <c r="NH407" s="143"/>
      <c r="NI407" s="143"/>
      <c r="NJ407" s="143"/>
      <c r="NK407" s="143"/>
      <c r="NL407" s="143"/>
      <c r="NM407" s="143"/>
      <c r="NN407" s="143"/>
      <c r="NO407" s="143"/>
      <c r="NP407" s="143"/>
      <c r="NQ407" s="143"/>
      <c r="NR407" s="143"/>
      <c r="NS407" s="143"/>
      <c r="NT407" s="143"/>
      <c r="NU407" s="143"/>
      <c r="NV407" s="143"/>
      <c r="NW407" s="143"/>
      <c r="NX407" s="143"/>
      <c r="NY407" s="143"/>
      <c r="NZ407" s="143"/>
      <c r="OA407" s="143"/>
      <c r="OB407" s="143"/>
      <c r="OC407" s="143"/>
      <c r="OD407" s="143"/>
      <c r="OE407" s="143"/>
      <c r="OF407" s="143"/>
      <c r="OG407" s="143"/>
      <c r="OH407" s="143"/>
      <c r="OI407" s="143"/>
      <c r="OJ407" s="143"/>
      <c r="OK407" s="143"/>
      <c r="OL407" s="143"/>
      <c r="OM407" s="143"/>
      <c r="ON407" s="143"/>
      <c r="OO407" s="143"/>
      <c r="OP407" s="143"/>
      <c r="OQ407" s="143"/>
      <c r="OR407" s="143"/>
      <c r="OS407" s="143"/>
      <c r="OT407" s="143"/>
      <c r="OU407" s="143"/>
      <c r="OV407" s="143"/>
      <c r="OW407" s="143"/>
      <c r="OX407" s="143"/>
      <c r="OY407" s="143"/>
      <c r="OZ407" s="143"/>
      <c r="PA407" s="143"/>
      <c r="PB407" s="143"/>
      <c r="PC407" s="143"/>
      <c r="PD407" s="143"/>
      <c r="PE407" s="143"/>
      <c r="PF407" s="143"/>
      <c r="PG407" s="143"/>
      <c r="PH407" s="143"/>
      <c r="PI407" s="143"/>
      <c r="PJ407" s="143"/>
      <c r="PK407" s="143"/>
      <c r="PL407" s="143"/>
      <c r="PM407" s="143"/>
      <c r="PN407" s="143"/>
      <c r="PO407" s="143"/>
      <c r="PP407" s="143"/>
      <c r="PQ407" s="143"/>
      <c r="PR407" s="143"/>
      <c r="PS407" s="143"/>
      <c r="PT407" s="143"/>
      <c r="PU407" s="143"/>
      <c r="PV407" s="143"/>
      <c r="PW407" s="143"/>
      <c r="PX407" s="143"/>
      <c r="PY407" s="143"/>
      <c r="PZ407" s="143"/>
      <c r="QA407" s="143"/>
      <c r="QB407" s="143"/>
      <c r="QC407" s="143"/>
      <c r="QD407" s="143"/>
      <c r="QE407" s="143"/>
      <c r="QF407" s="143"/>
      <c r="QG407" s="143"/>
      <c r="QH407" s="143"/>
      <c r="QI407" s="143"/>
      <c r="QJ407" s="143"/>
      <c r="QK407" s="143"/>
      <c r="QL407" s="143"/>
      <c r="QM407" s="143"/>
      <c r="QN407" s="143"/>
      <c r="QO407" s="143"/>
      <c r="QP407" s="143"/>
      <c r="QQ407" s="143"/>
      <c r="QR407" s="143"/>
      <c r="QS407" s="143"/>
      <c r="QT407" s="143"/>
      <c r="QU407" s="143"/>
      <c r="QV407" s="143"/>
      <c r="QW407" s="143"/>
      <c r="QX407" s="143"/>
      <c r="QY407" s="143"/>
      <c r="QZ407" s="143"/>
      <c r="RA407" s="143"/>
      <c r="RB407" s="143"/>
      <c r="RC407" s="143"/>
      <c r="RD407" s="143"/>
      <c r="RE407" s="143"/>
      <c r="RF407" s="143"/>
      <c r="RG407" s="143"/>
      <c r="RH407" s="143"/>
      <c r="RI407" s="143"/>
      <c r="RJ407" s="143"/>
      <c r="RK407" s="143"/>
      <c r="RL407" s="143"/>
      <c r="RM407" s="143"/>
      <c r="RN407" s="143"/>
      <c r="RO407" s="143"/>
      <c r="RP407" s="143"/>
      <c r="RQ407" s="143"/>
      <c r="RR407" s="143"/>
      <c r="RS407" s="143"/>
      <c r="RT407" s="143"/>
      <c r="RU407" s="143"/>
      <c r="RV407" s="143"/>
      <c r="RW407" s="143"/>
      <c r="RX407" s="143"/>
      <c r="RY407" s="143"/>
      <c r="RZ407" s="143"/>
      <c r="SA407" s="143"/>
      <c r="SB407" s="143"/>
      <c r="SC407" s="143"/>
      <c r="SD407" s="143"/>
      <c r="SE407" s="143"/>
      <c r="SF407" s="143"/>
      <c r="SG407" s="143"/>
      <c r="SH407" s="143"/>
      <c r="SI407" s="143"/>
      <c r="SJ407" s="143"/>
      <c r="SK407" s="143"/>
      <c r="SL407" s="143"/>
      <c r="SM407" s="143"/>
      <c r="SN407" s="143"/>
      <c r="SO407" s="143"/>
      <c r="SP407" s="143"/>
      <c r="SQ407" s="143"/>
      <c r="SR407" s="143"/>
      <c r="SS407" s="143"/>
      <c r="ST407" s="143"/>
      <c r="SU407" s="143"/>
      <c r="SV407" s="143"/>
      <c r="SW407" s="143"/>
      <c r="SX407" s="143"/>
      <c r="SY407" s="143"/>
      <c r="SZ407" s="143"/>
      <c r="TA407" s="143"/>
      <c r="TB407" s="143"/>
      <c r="TC407" s="143"/>
      <c r="TD407" s="143"/>
      <c r="TE407" s="143"/>
      <c r="TF407" s="143"/>
      <c r="TG407" s="143"/>
      <c r="TH407" s="143"/>
      <c r="TI407" s="143"/>
      <c r="TJ407" s="143"/>
      <c r="TK407" s="143"/>
      <c r="TL407" s="143"/>
      <c r="TM407" s="143"/>
      <c r="TN407" s="143"/>
      <c r="TO407" s="143"/>
      <c r="TP407" s="143"/>
      <c r="TQ407" s="143"/>
      <c r="TR407" s="143"/>
      <c r="TS407" s="143"/>
      <c r="TT407" s="143"/>
      <c r="TU407" s="143"/>
      <c r="TV407" s="143"/>
      <c r="TW407" s="143"/>
      <c r="TX407" s="143"/>
      <c r="TY407" s="143"/>
      <c r="TZ407" s="143"/>
      <c r="UA407" s="143"/>
      <c r="UB407" s="143"/>
      <c r="UC407" s="143"/>
      <c r="UD407" s="143"/>
      <c r="UE407" s="143"/>
      <c r="UF407" s="143"/>
      <c r="UG407" s="143"/>
      <c r="UH407" s="143"/>
      <c r="UI407" s="143"/>
      <c r="UJ407" s="143"/>
      <c r="UK407" s="143"/>
      <c r="UL407" s="143"/>
      <c r="UM407" s="143"/>
      <c r="UN407" s="143"/>
      <c r="UO407" s="143"/>
      <c r="UP407" s="143"/>
      <c r="UQ407" s="143"/>
      <c r="UR407" s="143"/>
      <c r="US407" s="143"/>
      <c r="UT407" s="143"/>
      <c r="UU407" s="143"/>
      <c r="UV407" s="143"/>
      <c r="UW407" s="143"/>
      <c r="UX407" s="143"/>
      <c r="UY407" s="143"/>
      <c r="UZ407" s="143"/>
      <c r="VA407" s="143"/>
      <c r="VB407" s="143"/>
      <c r="VC407" s="143"/>
      <c r="VD407" s="143"/>
      <c r="VE407" s="143"/>
      <c r="VF407" s="143"/>
      <c r="VG407" s="143"/>
      <c r="VH407" s="143"/>
      <c r="VI407" s="143"/>
      <c r="VJ407" s="143"/>
      <c r="VK407" s="143"/>
      <c r="VL407" s="143"/>
      <c r="VM407" s="143"/>
      <c r="VN407" s="143"/>
      <c r="VO407" s="143"/>
      <c r="VP407" s="143"/>
      <c r="VQ407" s="143"/>
      <c r="VR407" s="143"/>
      <c r="VS407" s="143"/>
      <c r="VT407" s="143"/>
      <c r="VU407" s="143"/>
      <c r="VV407" s="143"/>
      <c r="VW407" s="143"/>
      <c r="VX407" s="143"/>
      <c r="VY407" s="143"/>
      <c r="VZ407" s="143"/>
      <c r="WA407" s="143"/>
      <c r="WB407" s="143"/>
      <c r="WC407" s="143"/>
      <c r="WD407" s="143"/>
      <c r="WE407" s="143"/>
      <c r="WF407" s="143"/>
      <c r="WG407" s="143"/>
      <c r="WH407" s="143"/>
      <c r="WI407" s="143"/>
      <c r="WJ407" s="143"/>
      <c r="WK407" s="143"/>
      <c r="WL407" s="143"/>
      <c r="WM407" s="143"/>
      <c r="WN407" s="143"/>
      <c r="WO407" s="143"/>
      <c r="WP407" s="143"/>
      <c r="WQ407" s="143"/>
      <c r="WR407" s="143"/>
      <c r="WS407" s="143"/>
      <c r="WT407" s="143"/>
      <c r="WU407" s="143"/>
      <c r="WV407" s="143"/>
      <c r="WW407" s="143"/>
      <c r="WX407" s="143"/>
      <c r="WY407" s="143"/>
      <c r="WZ407" s="143"/>
      <c r="XA407" s="143"/>
      <c r="XB407" s="143"/>
      <c r="XC407" s="143"/>
      <c r="XD407" s="143"/>
      <c r="XE407" s="143"/>
      <c r="XF407" s="143"/>
      <c r="XG407" s="143"/>
      <c r="XH407" s="143"/>
      <c r="XI407" s="143"/>
      <c r="XJ407" s="143"/>
      <c r="XK407" s="143"/>
      <c r="XL407" s="143"/>
      <c r="XM407" s="143"/>
      <c r="XN407" s="143"/>
      <c r="XO407" s="143"/>
      <c r="XP407" s="143"/>
      <c r="XQ407" s="143"/>
      <c r="XR407" s="143"/>
      <c r="XS407" s="143"/>
      <c r="XT407" s="143"/>
      <c r="XU407" s="143"/>
      <c r="XV407" s="143"/>
      <c r="XW407" s="143"/>
      <c r="XX407" s="143"/>
      <c r="XY407" s="143"/>
      <c r="XZ407" s="143"/>
      <c r="YA407" s="143"/>
      <c r="YB407" s="143"/>
      <c r="YC407" s="143"/>
      <c r="YD407" s="143"/>
      <c r="YE407" s="143"/>
      <c r="YF407" s="143"/>
      <c r="YG407" s="143"/>
      <c r="YH407" s="143"/>
      <c r="YI407" s="143"/>
    </row>
    <row r="408" spans="1:659" ht="56.25">
      <c r="A408" s="1099">
        <v>26</v>
      </c>
      <c r="B408" s="940" t="s">
        <v>148</v>
      </c>
      <c r="C408" s="941"/>
      <c r="D408" s="942"/>
      <c r="E408" s="940"/>
      <c r="F408" s="940"/>
      <c r="G408" s="267"/>
      <c r="H408" s="267"/>
      <c r="I408" s="940"/>
      <c r="J408" s="940"/>
      <c r="K408" s="940"/>
      <c r="L408" s="940"/>
      <c r="M408" s="940"/>
      <c r="N408" s="940"/>
      <c r="O408" s="234"/>
      <c r="P408" s="943"/>
      <c r="Q408" s="943"/>
      <c r="R408" s="940"/>
      <c r="S408" s="940"/>
      <c r="T408" s="940"/>
      <c r="U408" s="940"/>
      <c r="V408" s="940"/>
      <c r="W408" s="940"/>
      <c r="X408" s="940"/>
      <c r="Y408" s="940"/>
      <c r="Z408" s="940"/>
      <c r="AA408" s="940"/>
      <c r="AB408" s="940"/>
      <c r="AC408" s="940"/>
    </row>
    <row r="409" spans="1:659" ht="18.75">
      <c r="A409" s="1100"/>
      <c r="B409" s="1101" t="s">
        <v>149</v>
      </c>
      <c r="C409" s="1002"/>
      <c r="D409" s="1003"/>
      <c r="E409" s="1101"/>
      <c r="F409" s="1101"/>
      <c r="G409" s="1101"/>
      <c r="H409" s="1101"/>
      <c r="I409" s="1101"/>
      <c r="J409" s="1101"/>
      <c r="K409" s="1101"/>
      <c r="L409" s="1101"/>
      <c r="M409" s="1101"/>
      <c r="N409" s="1101"/>
      <c r="O409" s="251"/>
      <c r="P409" s="1102"/>
      <c r="Q409" s="1102"/>
      <c r="R409" s="1101"/>
      <c r="S409" s="1101"/>
      <c r="T409" s="1101"/>
      <c r="U409" s="1101"/>
      <c r="V409" s="1101"/>
      <c r="W409" s="1101"/>
      <c r="X409" s="1101"/>
      <c r="Y409" s="1101"/>
      <c r="Z409" s="1101"/>
      <c r="AA409" s="1101"/>
      <c r="AB409" s="1101"/>
      <c r="AC409" s="1101"/>
    </row>
    <row r="410" spans="1:659" ht="37.5">
      <c r="A410" s="939"/>
      <c r="B410" s="940" t="s">
        <v>150</v>
      </c>
      <c r="C410" s="941"/>
      <c r="D410" s="942"/>
      <c r="E410" s="940"/>
      <c r="F410" s="940"/>
      <c r="G410" s="940"/>
      <c r="H410" s="940"/>
      <c r="I410" s="940"/>
      <c r="J410" s="940"/>
      <c r="K410" s="940"/>
      <c r="L410" s="940"/>
      <c r="M410" s="940"/>
      <c r="N410" s="940"/>
      <c r="O410" s="102"/>
      <c r="P410" s="943"/>
      <c r="Q410" s="943"/>
      <c r="R410" s="940"/>
      <c r="S410" s="940"/>
      <c r="T410" s="940"/>
      <c r="U410" s="940"/>
      <c r="V410" s="940"/>
      <c r="W410" s="940"/>
      <c r="X410" s="940"/>
      <c r="Y410" s="940"/>
      <c r="Z410" s="940"/>
      <c r="AA410" s="940"/>
      <c r="AB410" s="940"/>
      <c r="AC410" s="940"/>
    </row>
    <row r="411" spans="1:659" ht="18.75">
      <c r="A411" s="939">
        <v>26.01</v>
      </c>
      <c r="B411" s="949" t="s">
        <v>151</v>
      </c>
      <c r="C411" s="947"/>
      <c r="D411" s="939"/>
      <c r="E411" s="949"/>
      <c r="F411" s="949"/>
      <c r="G411" s="949"/>
      <c r="H411" s="949"/>
      <c r="I411" s="949"/>
      <c r="J411" s="949"/>
      <c r="K411" s="949"/>
      <c r="L411" s="949"/>
      <c r="M411" s="949"/>
      <c r="N411" s="949"/>
      <c r="O411" s="235"/>
      <c r="P411" s="950"/>
      <c r="Q411" s="950"/>
      <c r="R411" s="949"/>
      <c r="S411" s="949"/>
      <c r="T411" s="949"/>
      <c r="U411" s="949"/>
      <c r="V411" s="949"/>
      <c r="W411" s="949"/>
      <c r="X411" s="949"/>
      <c r="Y411" s="949"/>
      <c r="Z411" s="949"/>
      <c r="AA411" s="949"/>
      <c r="AB411" s="949"/>
      <c r="AC411" s="949"/>
    </row>
    <row r="412" spans="1:659" ht="37.5">
      <c r="A412" s="939">
        <f>+A411+0.01</f>
        <v>26.020000000000003</v>
      </c>
      <c r="B412" s="949" t="s">
        <v>152</v>
      </c>
      <c r="C412" s="947"/>
      <c r="D412" s="939"/>
      <c r="E412" s="949"/>
      <c r="F412" s="949"/>
      <c r="G412" s="949"/>
      <c r="H412" s="949"/>
      <c r="I412" s="949"/>
      <c r="J412" s="949"/>
      <c r="K412" s="949"/>
      <c r="L412" s="949"/>
      <c r="M412" s="949"/>
      <c r="N412" s="949"/>
      <c r="O412" s="235"/>
      <c r="P412" s="950"/>
      <c r="Q412" s="950"/>
      <c r="R412" s="949"/>
      <c r="S412" s="949"/>
      <c r="T412" s="949"/>
      <c r="U412" s="949"/>
      <c r="V412" s="949"/>
      <c r="W412" s="949"/>
      <c r="X412" s="949"/>
      <c r="Y412" s="949"/>
      <c r="Z412" s="949"/>
      <c r="AA412" s="949"/>
      <c r="AB412" s="949"/>
      <c r="AC412" s="949"/>
    </row>
    <row r="413" spans="1:659" s="87" customFormat="1" ht="18.75">
      <c r="A413" s="1020">
        <f t="shared" ref="A413:A419" si="242">+A412+0.01</f>
        <v>26.030000000000005</v>
      </c>
      <c r="B413" s="1088" t="s">
        <v>317</v>
      </c>
      <c r="C413" s="1103"/>
      <c r="D413" s="1020"/>
      <c r="E413" s="1088"/>
      <c r="F413" s="1088"/>
      <c r="G413" s="1088"/>
      <c r="H413" s="1088"/>
      <c r="I413" s="1088"/>
      <c r="J413" s="1088"/>
      <c r="K413" s="1088"/>
      <c r="L413" s="1088"/>
      <c r="M413" s="1088"/>
      <c r="N413" s="1088"/>
      <c r="O413" s="254"/>
      <c r="P413" s="1104"/>
      <c r="Q413" s="1104"/>
      <c r="R413" s="1088"/>
      <c r="S413" s="1088"/>
      <c r="T413" s="1088"/>
      <c r="U413" s="1088"/>
      <c r="V413" s="1088"/>
      <c r="W413" s="1088"/>
      <c r="X413" s="1088"/>
      <c r="Y413" s="1088"/>
      <c r="Z413" s="1088"/>
      <c r="AA413" s="1088"/>
      <c r="AB413" s="1088"/>
      <c r="AC413" s="1088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  <c r="IP413" s="29"/>
      <c r="IQ413" s="29"/>
      <c r="IR413" s="29"/>
      <c r="IS413" s="29"/>
      <c r="IT413" s="29"/>
      <c r="IU413" s="29"/>
      <c r="IV413" s="29"/>
      <c r="IW413" s="29"/>
      <c r="IX413" s="29"/>
      <c r="IY413" s="29"/>
      <c r="IZ413" s="29"/>
      <c r="JA413" s="29"/>
      <c r="JB413" s="29"/>
      <c r="JC413" s="29"/>
      <c r="JD413" s="29"/>
      <c r="JE413" s="29"/>
      <c r="JF413" s="29"/>
      <c r="JG413" s="29"/>
      <c r="JH413" s="29"/>
      <c r="JI413" s="29"/>
      <c r="JJ413" s="29"/>
      <c r="JK413" s="29"/>
      <c r="JL413" s="29"/>
      <c r="JM413" s="29"/>
      <c r="JN413" s="29"/>
      <c r="JO413" s="29"/>
      <c r="JP413" s="29"/>
      <c r="JQ413" s="29"/>
      <c r="JR413" s="29"/>
      <c r="JS413" s="29"/>
      <c r="JT413" s="29"/>
      <c r="JU413" s="29"/>
      <c r="JV413" s="29"/>
      <c r="JW413" s="29"/>
      <c r="JX413" s="29"/>
      <c r="JY413" s="29"/>
      <c r="JZ413" s="29"/>
      <c r="KA413" s="29"/>
      <c r="KB413" s="29"/>
      <c r="KC413" s="29"/>
      <c r="KD413" s="29"/>
      <c r="KE413" s="29"/>
      <c r="KF413" s="29"/>
      <c r="KG413" s="29"/>
      <c r="KH413" s="29"/>
      <c r="KI413" s="29"/>
      <c r="KJ413" s="29"/>
      <c r="KK413" s="29"/>
      <c r="KL413" s="29"/>
      <c r="KM413" s="29"/>
      <c r="KN413" s="29"/>
      <c r="KO413" s="29"/>
      <c r="KP413" s="29"/>
      <c r="KQ413" s="29"/>
      <c r="KR413" s="29"/>
      <c r="KS413" s="29"/>
      <c r="KT413" s="29"/>
      <c r="KU413" s="29"/>
      <c r="KV413" s="29"/>
      <c r="KW413" s="29"/>
      <c r="KX413" s="29"/>
      <c r="KY413" s="29"/>
      <c r="KZ413" s="29"/>
      <c r="LA413" s="29"/>
      <c r="LB413" s="29"/>
      <c r="LC413" s="29"/>
      <c r="LD413" s="29"/>
      <c r="LE413" s="29"/>
      <c r="LF413" s="29"/>
      <c r="LG413" s="29"/>
      <c r="LH413" s="29"/>
      <c r="LI413" s="29"/>
      <c r="LJ413" s="29"/>
      <c r="LK413" s="29"/>
      <c r="LL413" s="29"/>
      <c r="LM413" s="29"/>
      <c r="LN413" s="29"/>
      <c r="LO413" s="29"/>
      <c r="LP413" s="29"/>
      <c r="LQ413" s="29"/>
      <c r="LR413" s="29"/>
      <c r="LS413" s="29"/>
      <c r="LT413" s="29"/>
      <c r="LU413" s="29"/>
      <c r="LV413" s="29"/>
      <c r="LW413" s="29"/>
      <c r="LX413" s="29"/>
      <c r="LY413" s="29"/>
      <c r="LZ413" s="29"/>
      <c r="MA413" s="29"/>
      <c r="MB413" s="29"/>
      <c r="MC413" s="29"/>
      <c r="MD413" s="29"/>
      <c r="ME413" s="29"/>
      <c r="MF413" s="29"/>
      <c r="MG413" s="29"/>
      <c r="MH413" s="29"/>
      <c r="MI413" s="29"/>
      <c r="MJ413" s="29"/>
      <c r="MK413" s="29"/>
      <c r="ML413" s="29"/>
      <c r="MM413" s="29"/>
      <c r="MN413" s="29"/>
      <c r="MO413" s="29"/>
      <c r="MP413" s="29"/>
      <c r="MQ413" s="29"/>
      <c r="MR413" s="29"/>
      <c r="MS413" s="29"/>
      <c r="MT413" s="29"/>
      <c r="MU413" s="29"/>
      <c r="MV413" s="29"/>
      <c r="MW413" s="29"/>
      <c r="MX413" s="29"/>
      <c r="MY413" s="29"/>
      <c r="MZ413" s="29"/>
      <c r="NA413" s="29"/>
      <c r="NB413" s="29"/>
      <c r="NC413" s="29"/>
      <c r="ND413" s="29"/>
      <c r="NE413" s="29"/>
      <c r="NF413" s="29"/>
      <c r="NG413" s="29"/>
      <c r="NH413" s="29"/>
      <c r="NI413" s="29"/>
      <c r="NJ413" s="29"/>
      <c r="NK413" s="29"/>
      <c r="NL413" s="29"/>
      <c r="NM413" s="29"/>
      <c r="NN413" s="29"/>
      <c r="NO413" s="29"/>
      <c r="NP413" s="29"/>
      <c r="NQ413" s="29"/>
      <c r="NR413" s="29"/>
      <c r="NS413" s="29"/>
      <c r="NT413" s="29"/>
      <c r="NU413" s="29"/>
      <c r="NV413" s="29"/>
      <c r="NW413" s="29"/>
      <c r="NX413" s="29"/>
      <c r="NY413" s="29"/>
      <c r="NZ413" s="29"/>
      <c r="OA413" s="29"/>
      <c r="OB413" s="29"/>
      <c r="OC413" s="29"/>
      <c r="OD413" s="29"/>
      <c r="OE413" s="29"/>
      <c r="OF413" s="29"/>
      <c r="OG413" s="29"/>
      <c r="OH413" s="29"/>
      <c r="OI413" s="29"/>
      <c r="OJ413" s="29"/>
      <c r="OK413" s="29"/>
      <c r="OL413" s="29"/>
      <c r="OM413" s="29"/>
      <c r="ON413" s="29"/>
      <c r="OO413" s="29"/>
      <c r="OP413" s="29"/>
      <c r="OQ413" s="29"/>
      <c r="OR413" s="29"/>
      <c r="OS413" s="29"/>
      <c r="OT413" s="29"/>
      <c r="OU413" s="29"/>
      <c r="OV413" s="29"/>
      <c r="OW413" s="29"/>
      <c r="OX413" s="29"/>
      <c r="OY413" s="29"/>
      <c r="OZ413" s="29"/>
      <c r="PA413" s="29"/>
      <c r="PB413" s="29"/>
      <c r="PC413" s="29"/>
      <c r="PD413" s="29"/>
      <c r="PE413" s="29"/>
      <c r="PF413" s="29"/>
      <c r="PG413" s="29"/>
      <c r="PH413" s="29"/>
      <c r="PI413" s="29"/>
      <c r="PJ413" s="29"/>
      <c r="PK413" s="29"/>
      <c r="PL413" s="29"/>
      <c r="PM413" s="29"/>
      <c r="PN413" s="29"/>
      <c r="PO413" s="29"/>
      <c r="PP413" s="29"/>
      <c r="PQ413" s="29"/>
      <c r="PR413" s="29"/>
      <c r="PS413" s="29"/>
      <c r="PT413" s="29"/>
      <c r="PU413" s="29"/>
      <c r="PV413" s="29"/>
      <c r="PW413" s="29"/>
      <c r="PX413" s="29"/>
      <c r="PY413" s="29"/>
      <c r="PZ413" s="29"/>
      <c r="QA413" s="29"/>
      <c r="QB413" s="29"/>
      <c r="QC413" s="29"/>
      <c r="QD413" s="29"/>
      <c r="QE413" s="29"/>
      <c r="QF413" s="29"/>
      <c r="QG413" s="29"/>
      <c r="QH413" s="29"/>
      <c r="QI413" s="29"/>
      <c r="QJ413" s="29"/>
      <c r="QK413" s="29"/>
      <c r="QL413" s="29"/>
      <c r="QM413" s="29"/>
      <c r="QN413" s="29"/>
      <c r="QO413" s="29"/>
      <c r="QP413" s="29"/>
      <c r="QQ413" s="29"/>
      <c r="QR413" s="29"/>
      <c r="QS413" s="29"/>
      <c r="QT413" s="29"/>
      <c r="QU413" s="29"/>
      <c r="QV413" s="29"/>
      <c r="QW413" s="29"/>
      <c r="QX413" s="29"/>
      <c r="QY413" s="29"/>
      <c r="QZ413" s="29"/>
      <c r="RA413" s="29"/>
      <c r="RB413" s="29"/>
      <c r="RC413" s="29"/>
      <c r="RD413" s="29"/>
      <c r="RE413" s="29"/>
      <c r="RF413" s="29"/>
      <c r="RG413" s="29"/>
      <c r="RH413" s="29"/>
      <c r="RI413" s="29"/>
      <c r="RJ413" s="29"/>
      <c r="RK413" s="29"/>
      <c r="RL413" s="29"/>
      <c r="RM413" s="29"/>
      <c r="RN413" s="29"/>
      <c r="RO413" s="29"/>
      <c r="RP413" s="29"/>
      <c r="RQ413" s="29"/>
      <c r="RR413" s="29"/>
      <c r="RS413" s="29"/>
      <c r="RT413" s="29"/>
      <c r="RU413" s="29"/>
      <c r="RV413" s="29"/>
      <c r="RW413" s="29"/>
      <c r="RX413" s="29"/>
      <c r="RY413" s="29"/>
      <c r="RZ413" s="29"/>
      <c r="SA413" s="29"/>
      <c r="SB413" s="29"/>
      <c r="SC413" s="29"/>
      <c r="SD413" s="29"/>
      <c r="SE413" s="29"/>
      <c r="SF413" s="29"/>
      <c r="SG413" s="29"/>
      <c r="SH413" s="29"/>
      <c r="SI413" s="29"/>
      <c r="SJ413" s="29"/>
      <c r="SK413" s="29"/>
      <c r="SL413" s="29"/>
      <c r="SM413" s="29"/>
      <c r="SN413" s="29"/>
      <c r="SO413" s="29"/>
      <c r="SP413" s="29"/>
      <c r="SQ413" s="29"/>
      <c r="SR413" s="29"/>
      <c r="SS413" s="29"/>
      <c r="ST413" s="29"/>
      <c r="SU413" s="29"/>
      <c r="SV413" s="29"/>
      <c r="SW413" s="29"/>
      <c r="SX413" s="29"/>
      <c r="SY413" s="29"/>
      <c r="SZ413" s="29"/>
      <c r="TA413" s="29"/>
      <c r="TB413" s="29"/>
      <c r="TC413" s="29"/>
      <c r="TD413" s="29"/>
      <c r="TE413" s="29"/>
      <c r="TF413" s="29"/>
      <c r="TG413" s="29"/>
      <c r="TH413" s="29"/>
      <c r="TI413" s="29"/>
      <c r="TJ413" s="29"/>
      <c r="TK413" s="29"/>
      <c r="TL413" s="29"/>
      <c r="TM413" s="29"/>
      <c r="TN413" s="29"/>
      <c r="TO413" s="29"/>
      <c r="TP413" s="29"/>
      <c r="TQ413" s="29"/>
      <c r="TR413" s="29"/>
      <c r="TS413" s="29"/>
      <c r="TT413" s="29"/>
      <c r="TU413" s="29"/>
      <c r="TV413" s="29"/>
      <c r="TW413" s="29"/>
      <c r="TX413" s="29"/>
      <c r="TY413" s="29"/>
      <c r="TZ413" s="29"/>
      <c r="UA413" s="29"/>
      <c r="UB413" s="29"/>
      <c r="UC413" s="29"/>
      <c r="UD413" s="29"/>
      <c r="UE413" s="29"/>
      <c r="UF413" s="29"/>
      <c r="UG413" s="29"/>
      <c r="UH413" s="29"/>
      <c r="UI413" s="29"/>
      <c r="UJ413" s="29"/>
      <c r="UK413" s="29"/>
      <c r="UL413" s="29"/>
      <c r="UM413" s="29"/>
      <c r="UN413" s="29"/>
      <c r="UO413" s="29"/>
      <c r="UP413" s="29"/>
      <c r="UQ413" s="29"/>
      <c r="UR413" s="29"/>
      <c r="US413" s="29"/>
      <c r="UT413" s="29"/>
      <c r="UU413" s="29"/>
      <c r="UV413" s="29"/>
      <c r="UW413" s="29"/>
      <c r="UX413" s="29"/>
      <c r="UY413" s="29"/>
      <c r="UZ413" s="29"/>
      <c r="VA413" s="29"/>
      <c r="VB413" s="29"/>
      <c r="VC413" s="29"/>
      <c r="VD413" s="29"/>
      <c r="VE413" s="29"/>
      <c r="VF413" s="29"/>
      <c r="VG413" s="29"/>
      <c r="VH413" s="29"/>
      <c r="VI413" s="29"/>
      <c r="VJ413" s="29"/>
      <c r="VK413" s="29"/>
      <c r="VL413" s="29"/>
      <c r="VM413" s="29"/>
      <c r="VN413" s="29"/>
      <c r="VO413" s="29"/>
      <c r="VP413" s="29"/>
      <c r="VQ413" s="29"/>
      <c r="VR413" s="29"/>
      <c r="VS413" s="29"/>
      <c r="VT413" s="29"/>
      <c r="VU413" s="29"/>
      <c r="VV413" s="29"/>
      <c r="VW413" s="29"/>
      <c r="VX413" s="29"/>
      <c r="VY413" s="29"/>
      <c r="VZ413" s="29"/>
      <c r="WA413" s="29"/>
      <c r="WB413" s="29"/>
      <c r="WC413" s="29"/>
      <c r="WD413" s="29"/>
      <c r="WE413" s="29"/>
      <c r="WF413" s="29"/>
      <c r="WG413" s="29"/>
      <c r="WH413" s="29"/>
      <c r="WI413" s="29"/>
      <c r="WJ413" s="29"/>
      <c r="WK413" s="29"/>
      <c r="WL413" s="29"/>
      <c r="WM413" s="29"/>
      <c r="WN413" s="29"/>
      <c r="WO413" s="29"/>
      <c r="WP413" s="29"/>
      <c r="WQ413" s="29"/>
      <c r="WR413" s="29"/>
      <c r="WS413" s="29"/>
      <c r="WT413" s="29"/>
      <c r="WU413" s="29"/>
      <c r="WV413" s="29"/>
      <c r="WW413" s="29"/>
      <c r="WX413" s="29"/>
      <c r="WY413" s="29"/>
      <c r="WZ413" s="29"/>
      <c r="XA413" s="29"/>
      <c r="XB413" s="29"/>
      <c r="XC413" s="29"/>
      <c r="XD413" s="29"/>
      <c r="XE413" s="29"/>
      <c r="XF413" s="29"/>
      <c r="XG413" s="29"/>
      <c r="XH413" s="29"/>
      <c r="XI413" s="29"/>
      <c r="XJ413" s="29"/>
      <c r="XK413" s="29"/>
      <c r="XL413" s="29"/>
      <c r="XM413" s="29"/>
      <c r="XN413" s="29"/>
      <c r="XO413" s="29"/>
      <c r="XP413" s="29"/>
      <c r="XQ413" s="29"/>
      <c r="XR413" s="29"/>
      <c r="XS413" s="29"/>
      <c r="XT413" s="29"/>
      <c r="XU413" s="29"/>
      <c r="XV413" s="29"/>
      <c r="XW413" s="29"/>
      <c r="XX413" s="29"/>
      <c r="XY413" s="29"/>
      <c r="XZ413" s="29"/>
      <c r="YA413" s="29"/>
      <c r="YB413" s="29"/>
      <c r="YC413" s="29"/>
      <c r="YD413" s="29"/>
      <c r="YE413" s="29"/>
      <c r="YF413" s="29"/>
      <c r="YG413" s="29"/>
      <c r="YH413" s="29"/>
      <c r="YI413" s="29"/>
    </row>
    <row r="414" spans="1:659" s="87" customFormat="1" ht="18.75">
      <c r="A414" s="1020">
        <f t="shared" si="242"/>
        <v>26.040000000000006</v>
      </c>
      <c r="B414" s="1088" t="s">
        <v>318</v>
      </c>
      <c r="C414" s="1103"/>
      <c r="D414" s="1020"/>
      <c r="E414" s="1088"/>
      <c r="F414" s="1088"/>
      <c r="G414" s="1088"/>
      <c r="H414" s="1088"/>
      <c r="I414" s="1088"/>
      <c r="J414" s="1088"/>
      <c r="K414" s="1088"/>
      <c r="L414" s="1088"/>
      <c r="M414" s="1088"/>
      <c r="N414" s="1088"/>
      <c r="O414" s="254"/>
      <c r="P414" s="1104"/>
      <c r="Q414" s="1104"/>
      <c r="R414" s="1088"/>
      <c r="S414" s="1088"/>
      <c r="T414" s="1088"/>
      <c r="U414" s="1088"/>
      <c r="V414" s="1088"/>
      <c r="W414" s="1088"/>
      <c r="X414" s="1088"/>
      <c r="Y414" s="1088"/>
      <c r="Z414" s="1088"/>
      <c r="AA414" s="1088"/>
      <c r="AB414" s="1088"/>
      <c r="AC414" s="1088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  <c r="IU414" s="29"/>
      <c r="IV414" s="29"/>
      <c r="IW414" s="29"/>
      <c r="IX414" s="29"/>
      <c r="IY414" s="29"/>
      <c r="IZ414" s="29"/>
      <c r="JA414" s="29"/>
      <c r="JB414" s="29"/>
      <c r="JC414" s="29"/>
      <c r="JD414" s="29"/>
      <c r="JE414" s="29"/>
      <c r="JF414" s="29"/>
      <c r="JG414" s="29"/>
      <c r="JH414" s="29"/>
      <c r="JI414" s="29"/>
      <c r="JJ414" s="29"/>
      <c r="JK414" s="29"/>
      <c r="JL414" s="29"/>
      <c r="JM414" s="29"/>
      <c r="JN414" s="29"/>
      <c r="JO414" s="29"/>
      <c r="JP414" s="29"/>
      <c r="JQ414" s="29"/>
      <c r="JR414" s="29"/>
      <c r="JS414" s="29"/>
      <c r="JT414" s="29"/>
      <c r="JU414" s="29"/>
      <c r="JV414" s="29"/>
      <c r="JW414" s="29"/>
      <c r="JX414" s="29"/>
      <c r="JY414" s="29"/>
      <c r="JZ414" s="29"/>
      <c r="KA414" s="29"/>
      <c r="KB414" s="29"/>
      <c r="KC414" s="29"/>
      <c r="KD414" s="29"/>
      <c r="KE414" s="29"/>
      <c r="KF414" s="29"/>
      <c r="KG414" s="29"/>
      <c r="KH414" s="29"/>
      <c r="KI414" s="29"/>
      <c r="KJ414" s="29"/>
      <c r="KK414" s="29"/>
      <c r="KL414" s="29"/>
      <c r="KM414" s="29"/>
      <c r="KN414" s="29"/>
      <c r="KO414" s="29"/>
      <c r="KP414" s="29"/>
      <c r="KQ414" s="29"/>
      <c r="KR414" s="29"/>
      <c r="KS414" s="29"/>
      <c r="KT414" s="29"/>
      <c r="KU414" s="29"/>
      <c r="KV414" s="29"/>
      <c r="KW414" s="29"/>
      <c r="KX414" s="29"/>
      <c r="KY414" s="29"/>
      <c r="KZ414" s="29"/>
      <c r="LA414" s="29"/>
      <c r="LB414" s="29"/>
      <c r="LC414" s="29"/>
      <c r="LD414" s="29"/>
      <c r="LE414" s="29"/>
      <c r="LF414" s="29"/>
      <c r="LG414" s="29"/>
      <c r="LH414" s="29"/>
      <c r="LI414" s="29"/>
      <c r="LJ414" s="29"/>
      <c r="LK414" s="29"/>
      <c r="LL414" s="29"/>
      <c r="LM414" s="29"/>
      <c r="LN414" s="29"/>
      <c r="LO414" s="29"/>
      <c r="LP414" s="29"/>
      <c r="LQ414" s="29"/>
      <c r="LR414" s="29"/>
      <c r="LS414" s="29"/>
      <c r="LT414" s="29"/>
      <c r="LU414" s="29"/>
      <c r="LV414" s="29"/>
      <c r="LW414" s="29"/>
      <c r="LX414" s="29"/>
      <c r="LY414" s="29"/>
      <c r="LZ414" s="29"/>
      <c r="MA414" s="29"/>
      <c r="MB414" s="29"/>
      <c r="MC414" s="29"/>
      <c r="MD414" s="29"/>
      <c r="ME414" s="29"/>
      <c r="MF414" s="29"/>
      <c r="MG414" s="29"/>
      <c r="MH414" s="29"/>
      <c r="MI414" s="29"/>
      <c r="MJ414" s="29"/>
      <c r="MK414" s="29"/>
      <c r="ML414" s="29"/>
      <c r="MM414" s="29"/>
      <c r="MN414" s="29"/>
      <c r="MO414" s="29"/>
      <c r="MP414" s="29"/>
      <c r="MQ414" s="29"/>
      <c r="MR414" s="29"/>
      <c r="MS414" s="29"/>
      <c r="MT414" s="29"/>
      <c r="MU414" s="29"/>
      <c r="MV414" s="29"/>
      <c r="MW414" s="29"/>
      <c r="MX414" s="29"/>
      <c r="MY414" s="29"/>
      <c r="MZ414" s="29"/>
      <c r="NA414" s="29"/>
      <c r="NB414" s="29"/>
      <c r="NC414" s="29"/>
      <c r="ND414" s="29"/>
      <c r="NE414" s="29"/>
      <c r="NF414" s="29"/>
      <c r="NG414" s="29"/>
      <c r="NH414" s="29"/>
      <c r="NI414" s="29"/>
      <c r="NJ414" s="29"/>
      <c r="NK414" s="29"/>
      <c r="NL414" s="29"/>
      <c r="NM414" s="29"/>
      <c r="NN414" s="29"/>
      <c r="NO414" s="29"/>
      <c r="NP414" s="29"/>
      <c r="NQ414" s="29"/>
      <c r="NR414" s="29"/>
      <c r="NS414" s="29"/>
      <c r="NT414" s="29"/>
      <c r="NU414" s="29"/>
      <c r="NV414" s="29"/>
      <c r="NW414" s="29"/>
      <c r="NX414" s="29"/>
      <c r="NY414" s="29"/>
      <c r="NZ414" s="29"/>
      <c r="OA414" s="29"/>
      <c r="OB414" s="29"/>
      <c r="OC414" s="29"/>
      <c r="OD414" s="29"/>
      <c r="OE414" s="29"/>
      <c r="OF414" s="29"/>
      <c r="OG414" s="29"/>
      <c r="OH414" s="29"/>
      <c r="OI414" s="29"/>
      <c r="OJ414" s="29"/>
      <c r="OK414" s="29"/>
      <c r="OL414" s="29"/>
      <c r="OM414" s="29"/>
      <c r="ON414" s="29"/>
      <c r="OO414" s="29"/>
      <c r="OP414" s="29"/>
      <c r="OQ414" s="29"/>
      <c r="OR414" s="29"/>
      <c r="OS414" s="29"/>
      <c r="OT414" s="29"/>
      <c r="OU414" s="29"/>
      <c r="OV414" s="29"/>
      <c r="OW414" s="29"/>
      <c r="OX414" s="29"/>
      <c r="OY414" s="29"/>
      <c r="OZ414" s="29"/>
      <c r="PA414" s="29"/>
      <c r="PB414" s="29"/>
      <c r="PC414" s="29"/>
      <c r="PD414" s="29"/>
      <c r="PE414" s="29"/>
      <c r="PF414" s="29"/>
      <c r="PG414" s="29"/>
      <c r="PH414" s="29"/>
      <c r="PI414" s="29"/>
      <c r="PJ414" s="29"/>
      <c r="PK414" s="29"/>
      <c r="PL414" s="29"/>
      <c r="PM414" s="29"/>
      <c r="PN414" s="29"/>
      <c r="PO414" s="29"/>
      <c r="PP414" s="29"/>
      <c r="PQ414" s="29"/>
      <c r="PR414" s="29"/>
      <c r="PS414" s="29"/>
      <c r="PT414" s="29"/>
      <c r="PU414" s="29"/>
      <c r="PV414" s="29"/>
      <c r="PW414" s="29"/>
      <c r="PX414" s="29"/>
      <c r="PY414" s="29"/>
      <c r="PZ414" s="29"/>
      <c r="QA414" s="29"/>
      <c r="QB414" s="29"/>
      <c r="QC414" s="29"/>
      <c r="QD414" s="29"/>
      <c r="QE414" s="29"/>
      <c r="QF414" s="29"/>
      <c r="QG414" s="29"/>
      <c r="QH414" s="29"/>
      <c r="QI414" s="29"/>
      <c r="QJ414" s="29"/>
      <c r="QK414" s="29"/>
      <c r="QL414" s="29"/>
      <c r="QM414" s="29"/>
      <c r="QN414" s="29"/>
      <c r="QO414" s="29"/>
      <c r="QP414" s="29"/>
      <c r="QQ414" s="29"/>
      <c r="QR414" s="29"/>
      <c r="QS414" s="29"/>
      <c r="QT414" s="29"/>
      <c r="QU414" s="29"/>
      <c r="QV414" s="29"/>
      <c r="QW414" s="29"/>
      <c r="QX414" s="29"/>
      <c r="QY414" s="29"/>
      <c r="QZ414" s="29"/>
      <c r="RA414" s="29"/>
      <c r="RB414" s="29"/>
      <c r="RC414" s="29"/>
      <c r="RD414" s="29"/>
      <c r="RE414" s="29"/>
      <c r="RF414" s="29"/>
      <c r="RG414" s="29"/>
      <c r="RH414" s="29"/>
      <c r="RI414" s="29"/>
      <c r="RJ414" s="29"/>
      <c r="RK414" s="29"/>
      <c r="RL414" s="29"/>
      <c r="RM414" s="29"/>
      <c r="RN414" s="29"/>
      <c r="RO414" s="29"/>
      <c r="RP414" s="29"/>
      <c r="RQ414" s="29"/>
      <c r="RR414" s="29"/>
      <c r="RS414" s="29"/>
      <c r="RT414" s="29"/>
      <c r="RU414" s="29"/>
      <c r="RV414" s="29"/>
      <c r="RW414" s="29"/>
      <c r="RX414" s="29"/>
      <c r="RY414" s="29"/>
      <c r="RZ414" s="29"/>
      <c r="SA414" s="29"/>
      <c r="SB414" s="29"/>
      <c r="SC414" s="29"/>
      <c r="SD414" s="29"/>
      <c r="SE414" s="29"/>
      <c r="SF414" s="29"/>
      <c r="SG414" s="29"/>
      <c r="SH414" s="29"/>
      <c r="SI414" s="29"/>
      <c r="SJ414" s="29"/>
      <c r="SK414" s="29"/>
      <c r="SL414" s="29"/>
      <c r="SM414" s="29"/>
      <c r="SN414" s="29"/>
      <c r="SO414" s="29"/>
      <c r="SP414" s="29"/>
      <c r="SQ414" s="29"/>
      <c r="SR414" s="29"/>
      <c r="SS414" s="29"/>
      <c r="ST414" s="29"/>
      <c r="SU414" s="29"/>
      <c r="SV414" s="29"/>
      <c r="SW414" s="29"/>
      <c r="SX414" s="29"/>
      <c r="SY414" s="29"/>
      <c r="SZ414" s="29"/>
      <c r="TA414" s="29"/>
      <c r="TB414" s="29"/>
      <c r="TC414" s="29"/>
      <c r="TD414" s="29"/>
      <c r="TE414" s="29"/>
      <c r="TF414" s="29"/>
      <c r="TG414" s="29"/>
      <c r="TH414" s="29"/>
      <c r="TI414" s="29"/>
      <c r="TJ414" s="29"/>
      <c r="TK414" s="29"/>
      <c r="TL414" s="29"/>
      <c r="TM414" s="29"/>
      <c r="TN414" s="29"/>
      <c r="TO414" s="29"/>
      <c r="TP414" s="29"/>
      <c r="TQ414" s="29"/>
      <c r="TR414" s="29"/>
      <c r="TS414" s="29"/>
      <c r="TT414" s="29"/>
      <c r="TU414" s="29"/>
      <c r="TV414" s="29"/>
      <c r="TW414" s="29"/>
      <c r="TX414" s="29"/>
      <c r="TY414" s="29"/>
      <c r="TZ414" s="29"/>
      <c r="UA414" s="29"/>
      <c r="UB414" s="29"/>
      <c r="UC414" s="29"/>
      <c r="UD414" s="29"/>
      <c r="UE414" s="29"/>
      <c r="UF414" s="29"/>
      <c r="UG414" s="29"/>
      <c r="UH414" s="29"/>
      <c r="UI414" s="29"/>
      <c r="UJ414" s="29"/>
      <c r="UK414" s="29"/>
      <c r="UL414" s="29"/>
      <c r="UM414" s="29"/>
      <c r="UN414" s="29"/>
      <c r="UO414" s="29"/>
      <c r="UP414" s="29"/>
      <c r="UQ414" s="29"/>
      <c r="UR414" s="29"/>
      <c r="US414" s="29"/>
      <c r="UT414" s="29"/>
      <c r="UU414" s="29"/>
      <c r="UV414" s="29"/>
      <c r="UW414" s="29"/>
      <c r="UX414" s="29"/>
      <c r="UY414" s="29"/>
      <c r="UZ414" s="29"/>
      <c r="VA414" s="29"/>
      <c r="VB414" s="29"/>
      <c r="VC414" s="29"/>
      <c r="VD414" s="29"/>
      <c r="VE414" s="29"/>
      <c r="VF414" s="29"/>
      <c r="VG414" s="29"/>
      <c r="VH414" s="29"/>
      <c r="VI414" s="29"/>
      <c r="VJ414" s="29"/>
      <c r="VK414" s="29"/>
      <c r="VL414" s="29"/>
      <c r="VM414" s="29"/>
      <c r="VN414" s="29"/>
      <c r="VO414" s="29"/>
      <c r="VP414" s="29"/>
      <c r="VQ414" s="29"/>
      <c r="VR414" s="29"/>
      <c r="VS414" s="29"/>
      <c r="VT414" s="29"/>
      <c r="VU414" s="29"/>
      <c r="VV414" s="29"/>
      <c r="VW414" s="29"/>
      <c r="VX414" s="29"/>
      <c r="VY414" s="29"/>
      <c r="VZ414" s="29"/>
      <c r="WA414" s="29"/>
      <c r="WB414" s="29"/>
      <c r="WC414" s="29"/>
      <c r="WD414" s="29"/>
      <c r="WE414" s="29"/>
      <c r="WF414" s="29"/>
      <c r="WG414" s="29"/>
      <c r="WH414" s="29"/>
      <c r="WI414" s="29"/>
      <c r="WJ414" s="29"/>
      <c r="WK414" s="29"/>
      <c r="WL414" s="29"/>
      <c r="WM414" s="29"/>
      <c r="WN414" s="29"/>
      <c r="WO414" s="29"/>
      <c r="WP414" s="29"/>
      <c r="WQ414" s="29"/>
      <c r="WR414" s="29"/>
      <c r="WS414" s="29"/>
      <c r="WT414" s="29"/>
      <c r="WU414" s="29"/>
      <c r="WV414" s="29"/>
      <c r="WW414" s="29"/>
      <c r="WX414" s="29"/>
      <c r="WY414" s="29"/>
      <c r="WZ414" s="29"/>
      <c r="XA414" s="29"/>
      <c r="XB414" s="29"/>
      <c r="XC414" s="29"/>
      <c r="XD414" s="29"/>
      <c r="XE414" s="29"/>
      <c r="XF414" s="29"/>
      <c r="XG414" s="29"/>
      <c r="XH414" s="29"/>
      <c r="XI414" s="29"/>
      <c r="XJ414" s="29"/>
      <c r="XK414" s="29"/>
      <c r="XL414" s="29"/>
      <c r="XM414" s="29"/>
      <c r="XN414" s="29"/>
      <c r="XO414" s="29"/>
      <c r="XP414" s="29"/>
      <c r="XQ414" s="29"/>
      <c r="XR414" s="29"/>
      <c r="XS414" s="29"/>
      <c r="XT414" s="29"/>
      <c r="XU414" s="29"/>
      <c r="XV414" s="29"/>
      <c r="XW414" s="29"/>
      <c r="XX414" s="29"/>
      <c r="XY414" s="29"/>
      <c r="XZ414" s="29"/>
      <c r="YA414" s="29"/>
      <c r="YB414" s="29"/>
      <c r="YC414" s="29"/>
      <c r="YD414" s="29"/>
      <c r="YE414" s="29"/>
      <c r="YF414" s="29"/>
      <c r="YG414" s="29"/>
      <c r="YH414" s="29"/>
      <c r="YI414" s="29"/>
    </row>
    <row r="415" spans="1:659" s="87" customFormat="1" ht="18.75">
      <c r="A415" s="1020">
        <f t="shared" si="242"/>
        <v>26.050000000000008</v>
      </c>
      <c r="B415" s="1088" t="s">
        <v>319</v>
      </c>
      <c r="C415" s="1103"/>
      <c r="D415" s="1020"/>
      <c r="E415" s="1088"/>
      <c r="F415" s="1088"/>
      <c r="G415" s="1088"/>
      <c r="H415" s="1088"/>
      <c r="I415" s="1088"/>
      <c r="J415" s="1088"/>
      <c r="K415" s="1088"/>
      <c r="L415" s="1088"/>
      <c r="M415" s="1088"/>
      <c r="N415" s="1088"/>
      <c r="O415" s="254"/>
      <c r="P415" s="1104"/>
      <c r="Q415" s="1104"/>
      <c r="R415" s="1088"/>
      <c r="S415" s="1088"/>
      <c r="T415" s="1088"/>
      <c r="U415" s="1088"/>
      <c r="V415" s="1088"/>
      <c r="W415" s="1088"/>
      <c r="X415" s="1088"/>
      <c r="Y415" s="1088"/>
      <c r="Z415" s="1088"/>
      <c r="AA415" s="1088"/>
      <c r="AB415" s="1088"/>
      <c r="AC415" s="1088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  <c r="IW415" s="29"/>
      <c r="IX415" s="29"/>
      <c r="IY415" s="29"/>
      <c r="IZ415" s="29"/>
      <c r="JA415" s="29"/>
      <c r="JB415" s="29"/>
      <c r="JC415" s="29"/>
      <c r="JD415" s="29"/>
      <c r="JE415" s="29"/>
      <c r="JF415" s="29"/>
      <c r="JG415" s="29"/>
      <c r="JH415" s="29"/>
      <c r="JI415" s="29"/>
      <c r="JJ415" s="29"/>
      <c r="JK415" s="29"/>
      <c r="JL415" s="29"/>
      <c r="JM415" s="29"/>
      <c r="JN415" s="29"/>
      <c r="JO415" s="29"/>
      <c r="JP415" s="29"/>
      <c r="JQ415" s="29"/>
      <c r="JR415" s="29"/>
      <c r="JS415" s="29"/>
      <c r="JT415" s="29"/>
      <c r="JU415" s="29"/>
      <c r="JV415" s="29"/>
      <c r="JW415" s="29"/>
      <c r="JX415" s="29"/>
      <c r="JY415" s="29"/>
      <c r="JZ415" s="29"/>
      <c r="KA415" s="29"/>
      <c r="KB415" s="29"/>
      <c r="KC415" s="29"/>
      <c r="KD415" s="29"/>
      <c r="KE415" s="29"/>
      <c r="KF415" s="29"/>
      <c r="KG415" s="29"/>
      <c r="KH415" s="29"/>
      <c r="KI415" s="29"/>
      <c r="KJ415" s="29"/>
      <c r="KK415" s="29"/>
      <c r="KL415" s="29"/>
      <c r="KM415" s="29"/>
      <c r="KN415" s="29"/>
      <c r="KO415" s="29"/>
      <c r="KP415" s="29"/>
      <c r="KQ415" s="29"/>
      <c r="KR415" s="29"/>
      <c r="KS415" s="29"/>
      <c r="KT415" s="29"/>
      <c r="KU415" s="29"/>
      <c r="KV415" s="29"/>
      <c r="KW415" s="29"/>
      <c r="KX415" s="29"/>
      <c r="KY415" s="29"/>
      <c r="KZ415" s="29"/>
      <c r="LA415" s="29"/>
      <c r="LB415" s="29"/>
      <c r="LC415" s="29"/>
      <c r="LD415" s="29"/>
      <c r="LE415" s="29"/>
      <c r="LF415" s="29"/>
      <c r="LG415" s="29"/>
      <c r="LH415" s="29"/>
      <c r="LI415" s="29"/>
      <c r="LJ415" s="29"/>
      <c r="LK415" s="29"/>
      <c r="LL415" s="29"/>
      <c r="LM415" s="29"/>
      <c r="LN415" s="29"/>
      <c r="LO415" s="29"/>
      <c r="LP415" s="29"/>
      <c r="LQ415" s="29"/>
      <c r="LR415" s="29"/>
      <c r="LS415" s="29"/>
      <c r="LT415" s="29"/>
      <c r="LU415" s="29"/>
      <c r="LV415" s="29"/>
      <c r="LW415" s="29"/>
      <c r="LX415" s="29"/>
      <c r="LY415" s="29"/>
      <c r="LZ415" s="29"/>
      <c r="MA415" s="29"/>
      <c r="MB415" s="29"/>
      <c r="MC415" s="29"/>
      <c r="MD415" s="29"/>
      <c r="ME415" s="29"/>
      <c r="MF415" s="29"/>
      <c r="MG415" s="29"/>
      <c r="MH415" s="29"/>
      <c r="MI415" s="29"/>
      <c r="MJ415" s="29"/>
      <c r="MK415" s="29"/>
      <c r="ML415" s="29"/>
      <c r="MM415" s="29"/>
      <c r="MN415" s="29"/>
      <c r="MO415" s="29"/>
      <c r="MP415" s="29"/>
      <c r="MQ415" s="29"/>
      <c r="MR415" s="29"/>
      <c r="MS415" s="29"/>
      <c r="MT415" s="29"/>
      <c r="MU415" s="29"/>
      <c r="MV415" s="29"/>
      <c r="MW415" s="29"/>
      <c r="MX415" s="29"/>
      <c r="MY415" s="29"/>
      <c r="MZ415" s="29"/>
      <c r="NA415" s="29"/>
      <c r="NB415" s="29"/>
      <c r="NC415" s="29"/>
      <c r="ND415" s="29"/>
      <c r="NE415" s="29"/>
      <c r="NF415" s="29"/>
      <c r="NG415" s="29"/>
      <c r="NH415" s="29"/>
      <c r="NI415" s="29"/>
      <c r="NJ415" s="29"/>
      <c r="NK415" s="29"/>
      <c r="NL415" s="29"/>
      <c r="NM415" s="29"/>
      <c r="NN415" s="29"/>
      <c r="NO415" s="29"/>
      <c r="NP415" s="29"/>
      <c r="NQ415" s="29"/>
      <c r="NR415" s="29"/>
      <c r="NS415" s="29"/>
      <c r="NT415" s="29"/>
      <c r="NU415" s="29"/>
      <c r="NV415" s="29"/>
      <c r="NW415" s="29"/>
      <c r="NX415" s="29"/>
      <c r="NY415" s="29"/>
      <c r="NZ415" s="29"/>
      <c r="OA415" s="29"/>
      <c r="OB415" s="29"/>
      <c r="OC415" s="29"/>
      <c r="OD415" s="29"/>
      <c r="OE415" s="29"/>
      <c r="OF415" s="29"/>
      <c r="OG415" s="29"/>
      <c r="OH415" s="29"/>
      <c r="OI415" s="29"/>
      <c r="OJ415" s="29"/>
      <c r="OK415" s="29"/>
      <c r="OL415" s="29"/>
      <c r="OM415" s="29"/>
      <c r="ON415" s="29"/>
      <c r="OO415" s="29"/>
      <c r="OP415" s="29"/>
      <c r="OQ415" s="29"/>
      <c r="OR415" s="29"/>
      <c r="OS415" s="29"/>
      <c r="OT415" s="29"/>
      <c r="OU415" s="29"/>
      <c r="OV415" s="29"/>
      <c r="OW415" s="29"/>
      <c r="OX415" s="29"/>
      <c r="OY415" s="29"/>
      <c r="OZ415" s="29"/>
      <c r="PA415" s="29"/>
      <c r="PB415" s="29"/>
      <c r="PC415" s="29"/>
      <c r="PD415" s="29"/>
      <c r="PE415" s="29"/>
      <c r="PF415" s="29"/>
      <c r="PG415" s="29"/>
      <c r="PH415" s="29"/>
      <c r="PI415" s="29"/>
      <c r="PJ415" s="29"/>
      <c r="PK415" s="29"/>
      <c r="PL415" s="29"/>
      <c r="PM415" s="29"/>
      <c r="PN415" s="29"/>
      <c r="PO415" s="29"/>
      <c r="PP415" s="29"/>
      <c r="PQ415" s="29"/>
      <c r="PR415" s="29"/>
      <c r="PS415" s="29"/>
      <c r="PT415" s="29"/>
      <c r="PU415" s="29"/>
      <c r="PV415" s="29"/>
      <c r="PW415" s="29"/>
      <c r="PX415" s="29"/>
      <c r="PY415" s="29"/>
      <c r="PZ415" s="29"/>
      <c r="QA415" s="29"/>
      <c r="QB415" s="29"/>
      <c r="QC415" s="29"/>
      <c r="QD415" s="29"/>
      <c r="QE415" s="29"/>
      <c r="QF415" s="29"/>
      <c r="QG415" s="29"/>
      <c r="QH415" s="29"/>
      <c r="QI415" s="29"/>
      <c r="QJ415" s="29"/>
      <c r="QK415" s="29"/>
      <c r="QL415" s="29"/>
      <c r="QM415" s="29"/>
      <c r="QN415" s="29"/>
      <c r="QO415" s="29"/>
      <c r="QP415" s="29"/>
      <c r="QQ415" s="29"/>
      <c r="QR415" s="29"/>
      <c r="QS415" s="29"/>
      <c r="QT415" s="29"/>
      <c r="QU415" s="29"/>
      <c r="QV415" s="29"/>
      <c r="QW415" s="29"/>
      <c r="QX415" s="29"/>
      <c r="QY415" s="29"/>
      <c r="QZ415" s="29"/>
      <c r="RA415" s="29"/>
      <c r="RB415" s="29"/>
      <c r="RC415" s="29"/>
      <c r="RD415" s="29"/>
      <c r="RE415" s="29"/>
      <c r="RF415" s="29"/>
      <c r="RG415" s="29"/>
      <c r="RH415" s="29"/>
      <c r="RI415" s="29"/>
      <c r="RJ415" s="29"/>
      <c r="RK415" s="29"/>
      <c r="RL415" s="29"/>
      <c r="RM415" s="29"/>
      <c r="RN415" s="29"/>
      <c r="RO415" s="29"/>
      <c r="RP415" s="29"/>
      <c r="RQ415" s="29"/>
      <c r="RR415" s="29"/>
      <c r="RS415" s="29"/>
      <c r="RT415" s="29"/>
      <c r="RU415" s="29"/>
      <c r="RV415" s="29"/>
      <c r="RW415" s="29"/>
      <c r="RX415" s="29"/>
      <c r="RY415" s="29"/>
      <c r="RZ415" s="29"/>
      <c r="SA415" s="29"/>
      <c r="SB415" s="29"/>
      <c r="SC415" s="29"/>
      <c r="SD415" s="29"/>
      <c r="SE415" s="29"/>
      <c r="SF415" s="29"/>
      <c r="SG415" s="29"/>
      <c r="SH415" s="29"/>
      <c r="SI415" s="29"/>
      <c r="SJ415" s="29"/>
      <c r="SK415" s="29"/>
      <c r="SL415" s="29"/>
      <c r="SM415" s="29"/>
      <c r="SN415" s="29"/>
      <c r="SO415" s="29"/>
      <c r="SP415" s="29"/>
      <c r="SQ415" s="29"/>
      <c r="SR415" s="29"/>
      <c r="SS415" s="29"/>
      <c r="ST415" s="29"/>
      <c r="SU415" s="29"/>
      <c r="SV415" s="29"/>
      <c r="SW415" s="29"/>
      <c r="SX415" s="29"/>
      <c r="SY415" s="29"/>
      <c r="SZ415" s="29"/>
      <c r="TA415" s="29"/>
      <c r="TB415" s="29"/>
      <c r="TC415" s="29"/>
      <c r="TD415" s="29"/>
      <c r="TE415" s="29"/>
      <c r="TF415" s="29"/>
      <c r="TG415" s="29"/>
      <c r="TH415" s="29"/>
      <c r="TI415" s="29"/>
      <c r="TJ415" s="29"/>
      <c r="TK415" s="29"/>
      <c r="TL415" s="29"/>
      <c r="TM415" s="29"/>
      <c r="TN415" s="29"/>
      <c r="TO415" s="29"/>
      <c r="TP415" s="29"/>
      <c r="TQ415" s="29"/>
      <c r="TR415" s="29"/>
      <c r="TS415" s="29"/>
      <c r="TT415" s="29"/>
      <c r="TU415" s="29"/>
      <c r="TV415" s="29"/>
      <c r="TW415" s="29"/>
      <c r="TX415" s="29"/>
      <c r="TY415" s="29"/>
      <c r="TZ415" s="29"/>
      <c r="UA415" s="29"/>
      <c r="UB415" s="29"/>
      <c r="UC415" s="29"/>
      <c r="UD415" s="29"/>
      <c r="UE415" s="29"/>
      <c r="UF415" s="29"/>
      <c r="UG415" s="29"/>
      <c r="UH415" s="29"/>
      <c r="UI415" s="29"/>
      <c r="UJ415" s="29"/>
      <c r="UK415" s="29"/>
      <c r="UL415" s="29"/>
      <c r="UM415" s="29"/>
      <c r="UN415" s="29"/>
      <c r="UO415" s="29"/>
      <c r="UP415" s="29"/>
      <c r="UQ415" s="29"/>
      <c r="UR415" s="29"/>
      <c r="US415" s="29"/>
      <c r="UT415" s="29"/>
      <c r="UU415" s="29"/>
      <c r="UV415" s="29"/>
      <c r="UW415" s="29"/>
      <c r="UX415" s="29"/>
      <c r="UY415" s="29"/>
      <c r="UZ415" s="29"/>
      <c r="VA415" s="29"/>
      <c r="VB415" s="29"/>
      <c r="VC415" s="29"/>
      <c r="VD415" s="29"/>
      <c r="VE415" s="29"/>
      <c r="VF415" s="29"/>
      <c r="VG415" s="29"/>
      <c r="VH415" s="29"/>
      <c r="VI415" s="29"/>
      <c r="VJ415" s="29"/>
      <c r="VK415" s="29"/>
      <c r="VL415" s="29"/>
      <c r="VM415" s="29"/>
      <c r="VN415" s="29"/>
      <c r="VO415" s="29"/>
      <c r="VP415" s="29"/>
      <c r="VQ415" s="29"/>
      <c r="VR415" s="29"/>
      <c r="VS415" s="29"/>
      <c r="VT415" s="29"/>
      <c r="VU415" s="29"/>
      <c r="VV415" s="29"/>
      <c r="VW415" s="29"/>
      <c r="VX415" s="29"/>
      <c r="VY415" s="29"/>
      <c r="VZ415" s="29"/>
      <c r="WA415" s="29"/>
      <c r="WB415" s="29"/>
      <c r="WC415" s="29"/>
      <c r="WD415" s="29"/>
      <c r="WE415" s="29"/>
      <c r="WF415" s="29"/>
      <c r="WG415" s="29"/>
      <c r="WH415" s="29"/>
      <c r="WI415" s="29"/>
      <c r="WJ415" s="29"/>
      <c r="WK415" s="29"/>
      <c r="WL415" s="29"/>
      <c r="WM415" s="29"/>
      <c r="WN415" s="29"/>
      <c r="WO415" s="29"/>
      <c r="WP415" s="29"/>
      <c r="WQ415" s="29"/>
      <c r="WR415" s="29"/>
      <c r="WS415" s="29"/>
      <c r="WT415" s="29"/>
      <c r="WU415" s="29"/>
      <c r="WV415" s="29"/>
      <c r="WW415" s="29"/>
      <c r="WX415" s="29"/>
      <c r="WY415" s="29"/>
      <c r="WZ415" s="29"/>
      <c r="XA415" s="29"/>
      <c r="XB415" s="29"/>
      <c r="XC415" s="29"/>
      <c r="XD415" s="29"/>
      <c r="XE415" s="29"/>
      <c r="XF415" s="29"/>
      <c r="XG415" s="29"/>
      <c r="XH415" s="29"/>
      <c r="XI415" s="29"/>
      <c r="XJ415" s="29"/>
      <c r="XK415" s="29"/>
      <c r="XL415" s="29"/>
      <c r="XM415" s="29"/>
      <c r="XN415" s="29"/>
      <c r="XO415" s="29"/>
      <c r="XP415" s="29"/>
      <c r="XQ415" s="29"/>
      <c r="XR415" s="29"/>
      <c r="XS415" s="29"/>
      <c r="XT415" s="29"/>
      <c r="XU415" s="29"/>
      <c r="XV415" s="29"/>
      <c r="XW415" s="29"/>
      <c r="XX415" s="29"/>
      <c r="XY415" s="29"/>
      <c r="XZ415" s="29"/>
      <c r="YA415" s="29"/>
      <c r="YB415" s="29"/>
      <c r="YC415" s="29"/>
      <c r="YD415" s="29"/>
      <c r="YE415" s="29"/>
      <c r="YF415" s="29"/>
      <c r="YG415" s="29"/>
      <c r="YH415" s="29"/>
      <c r="YI415" s="29"/>
    </row>
    <row r="416" spans="1:659" ht="37.5">
      <c r="A416" s="939">
        <f t="shared" si="242"/>
        <v>26.060000000000009</v>
      </c>
      <c r="B416" s="949" t="s">
        <v>153</v>
      </c>
      <c r="C416" s="947"/>
      <c r="D416" s="939"/>
      <c r="E416" s="949"/>
      <c r="F416" s="949"/>
      <c r="G416" s="949"/>
      <c r="H416" s="949"/>
      <c r="I416" s="949"/>
      <c r="J416" s="949"/>
      <c r="K416" s="949"/>
      <c r="L416" s="949"/>
      <c r="M416" s="949"/>
      <c r="N416" s="949"/>
      <c r="O416" s="240">
        <v>3</v>
      </c>
      <c r="P416" s="950"/>
      <c r="Q416" s="950"/>
      <c r="R416" s="949"/>
      <c r="S416" s="949"/>
      <c r="T416" s="949"/>
      <c r="U416" s="949"/>
      <c r="V416" s="949"/>
      <c r="W416" s="949"/>
      <c r="X416" s="949"/>
      <c r="Y416" s="949"/>
      <c r="Z416" s="949"/>
      <c r="AA416" s="949"/>
      <c r="AB416" s="949"/>
      <c r="AC416" s="949"/>
    </row>
    <row r="417" spans="1:29" ht="37.5">
      <c r="A417" s="939">
        <f t="shared" si="242"/>
        <v>26.070000000000011</v>
      </c>
      <c r="B417" s="949" t="s">
        <v>15</v>
      </c>
      <c r="C417" s="947"/>
      <c r="D417" s="939"/>
      <c r="E417" s="949"/>
      <c r="F417" s="949"/>
      <c r="G417" s="949"/>
      <c r="H417" s="949"/>
      <c r="I417" s="949"/>
      <c r="J417" s="949"/>
      <c r="K417" s="949"/>
      <c r="L417" s="949"/>
      <c r="M417" s="949"/>
      <c r="N417" s="949"/>
      <c r="O417" s="240">
        <v>3.5</v>
      </c>
      <c r="P417" s="950"/>
      <c r="Q417" s="950"/>
      <c r="R417" s="949"/>
      <c r="S417" s="949"/>
      <c r="T417" s="949"/>
      <c r="U417" s="949"/>
      <c r="V417" s="949"/>
      <c r="W417" s="949"/>
      <c r="X417" s="949"/>
      <c r="Y417" s="949"/>
      <c r="Z417" s="949"/>
      <c r="AA417" s="949"/>
      <c r="AB417" s="949"/>
      <c r="AC417" s="949"/>
    </row>
    <row r="418" spans="1:29" ht="19.5">
      <c r="A418" s="939">
        <f t="shared" si="242"/>
        <v>26.080000000000013</v>
      </c>
      <c r="B418" s="949" t="s">
        <v>280</v>
      </c>
      <c r="C418" s="947"/>
      <c r="D418" s="939"/>
      <c r="E418" s="949"/>
      <c r="F418" s="949"/>
      <c r="G418" s="949"/>
      <c r="H418" s="949"/>
      <c r="I418" s="949"/>
      <c r="J418" s="949"/>
      <c r="K418" s="949"/>
      <c r="L418" s="949"/>
      <c r="M418" s="949"/>
      <c r="N418" s="949"/>
      <c r="O418" s="240">
        <v>0.75</v>
      </c>
      <c r="P418" s="950"/>
      <c r="Q418" s="950"/>
      <c r="R418" s="949"/>
      <c r="S418" s="949"/>
      <c r="T418" s="949"/>
      <c r="U418" s="949"/>
      <c r="V418" s="949"/>
      <c r="W418" s="949"/>
      <c r="X418" s="949"/>
      <c r="Y418" s="949"/>
      <c r="Z418" s="949"/>
      <c r="AA418" s="949"/>
      <c r="AB418" s="949"/>
      <c r="AC418" s="949"/>
    </row>
    <row r="419" spans="1:29" ht="37.5">
      <c r="A419" s="939">
        <f t="shared" si="242"/>
        <v>26.090000000000014</v>
      </c>
      <c r="B419" s="949" t="s">
        <v>155</v>
      </c>
      <c r="C419" s="947"/>
      <c r="D419" s="939"/>
      <c r="E419" s="949"/>
      <c r="F419" s="949"/>
      <c r="G419" s="949"/>
      <c r="H419" s="949"/>
      <c r="I419" s="949"/>
      <c r="J419" s="949"/>
      <c r="K419" s="949"/>
      <c r="L419" s="949"/>
      <c r="M419" s="949"/>
      <c r="N419" s="949"/>
      <c r="O419" s="248"/>
      <c r="P419" s="950"/>
      <c r="Q419" s="950"/>
      <c r="R419" s="949"/>
      <c r="S419" s="949"/>
      <c r="T419" s="949"/>
      <c r="U419" s="949"/>
      <c r="V419" s="949"/>
      <c r="W419" s="949"/>
      <c r="X419" s="949"/>
      <c r="Y419" s="949"/>
      <c r="Z419" s="949"/>
      <c r="AA419" s="949"/>
      <c r="AB419" s="949"/>
      <c r="AC419" s="949"/>
    </row>
    <row r="420" spans="1:29" ht="37.5">
      <c r="A420" s="939"/>
      <c r="B420" s="230" t="s">
        <v>156</v>
      </c>
      <c r="C420" s="941"/>
      <c r="D420" s="942"/>
      <c r="E420" s="230"/>
      <c r="F420" s="230"/>
      <c r="G420" s="230"/>
      <c r="H420" s="230"/>
      <c r="I420" s="230"/>
      <c r="J420" s="230"/>
      <c r="K420" s="230"/>
      <c r="L420" s="230"/>
      <c r="M420" s="230"/>
      <c r="N420" s="230"/>
      <c r="O420" s="247"/>
      <c r="P420" s="980"/>
      <c r="Q420" s="980"/>
      <c r="R420" s="230"/>
      <c r="S420" s="230"/>
      <c r="T420" s="230"/>
      <c r="U420" s="230"/>
      <c r="V420" s="230"/>
      <c r="W420" s="230"/>
      <c r="X420" s="230"/>
      <c r="Y420" s="230"/>
      <c r="Z420" s="230"/>
      <c r="AA420" s="230"/>
      <c r="AB420" s="230"/>
      <c r="AC420" s="230"/>
    </row>
    <row r="421" spans="1:29" ht="18.75">
      <c r="A421" s="939"/>
      <c r="B421" s="964" t="s">
        <v>17</v>
      </c>
      <c r="C421" s="965"/>
      <c r="D421" s="966"/>
      <c r="E421" s="964"/>
      <c r="F421" s="964"/>
      <c r="G421" s="964"/>
      <c r="H421" s="964"/>
      <c r="I421" s="964"/>
      <c r="J421" s="964"/>
      <c r="K421" s="964"/>
      <c r="L421" s="964"/>
      <c r="M421" s="964"/>
      <c r="N421" s="964"/>
      <c r="O421" s="247"/>
      <c r="P421" s="967"/>
      <c r="Q421" s="967"/>
      <c r="R421" s="964"/>
      <c r="S421" s="964"/>
      <c r="T421" s="964"/>
      <c r="U421" s="964"/>
      <c r="V421" s="964"/>
      <c r="W421" s="964"/>
      <c r="X421" s="964"/>
      <c r="Y421" s="964"/>
      <c r="Z421" s="964"/>
      <c r="AA421" s="964"/>
      <c r="AB421" s="964"/>
      <c r="AC421" s="964"/>
    </row>
    <row r="422" spans="1:29" ht="37.5">
      <c r="A422" s="971">
        <v>26.1</v>
      </c>
      <c r="B422" s="969" t="s">
        <v>208</v>
      </c>
      <c r="C422" s="970"/>
      <c r="D422" s="971"/>
      <c r="E422" s="969"/>
      <c r="F422" s="969"/>
      <c r="G422" s="969"/>
      <c r="H422" s="969"/>
      <c r="I422" s="969"/>
      <c r="J422" s="969"/>
      <c r="K422" s="969"/>
      <c r="L422" s="969"/>
      <c r="M422" s="969"/>
      <c r="N422" s="969"/>
      <c r="O422" s="240">
        <v>18</v>
      </c>
      <c r="P422" s="972"/>
      <c r="Q422" s="972"/>
      <c r="R422" s="969"/>
      <c r="S422" s="969"/>
      <c r="T422" s="969"/>
      <c r="U422" s="969"/>
      <c r="V422" s="969"/>
      <c r="W422" s="969"/>
      <c r="X422" s="969"/>
      <c r="Y422" s="969"/>
      <c r="Z422" s="969"/>
      <c r="AA422" s="969"/>
      <c r="AB422" s="969"/>
      <c r="AC422" s="969"/>
    </row>
    <row r="423" spans="1:29" ht="37.5">
      <c r="A423" s="971">
        <f>+A422+0.01</f>
        <v>26.110000000000003</v>
      </c>
      <c r="B423" s="969" t="s">
        <v>209</v>
      </c>
      <c r="C423" s="970"/>
      <c r="D423" s="971"/>
      <c r="E423" s="969"/>
      <c r="F423" s="969"/>
      <c r="G423" s="969"/>
      <c r="H423" s="969"/>
      <c r="I423" s="969"/>
      <c r="J423" s="969"/>
      <c r="K423" s="969"/>
      <c r="L423" s="969"/>
      <c r="M423" s="969"/>
      <c r="N423" s="969"/>
      <c r="O423" s="240">
        <v>1.2</v>
      </c>
      <c r="P423" s="972"/>
      <c r="Q423" s="972"/>
      <c r="R423" s="969"/>
      <c r="S423" s="969"/>
      <c r="T423" s="969"/>
      <c r="U423" s="969"/>
      <c r="V423" s="969"/>
      <c r="W423" s="969"/>
      <c r="X423" s="969"/>
      <c r="Y423" s="969"/>
      <c r="Z423" s="969"/>
      <c r="AA423" s="969"/>
      <c r="AB423" s="969"/>
      <c r="AC423" s="969"/>
    </row>
    <row r="424" spans="1:29" ht="56.25">
      <c r="A424" s="971">
        <f t="shared" ref="A424:A425" si="243">+A423+0.01</f>
        <v>26.120000000000005</v>
      </c>
      <c r="B424" s="969" t="s">
        <v>210</v>
      </c>
      <c r="C424" s="970"/>
      <c r="D424" s="971"/>
      <c r="E424" s="969"/>
      <c r="F424" s="969"/>
      <c r="G424" s="969"/>
      <c r="H424" s="969"/>
      <c r="I424" s="969"/>
      <c r="J424" s="969"/>
      <c r="K424" s="969"/>
      <c r="L424" s="969"/>
      <c r="M424" s="969"/>
      <c r="N424" s="969"/>
      <c r="O424" s="240">
        <v>1</v>
      </c>
      <c r="P424" s="972"/>
      <c r="Q424" s="972"/>
      <c r="R424" s="969"/>
      <c r="S424" s="969"/>
      <c r="T424" s="969"/>
      <c r="U424" s="969"/>
      <c r="V424" s="969"/>
      <c r="W424" s="969"/>
      <c r="X424" s="969"/>
      <c r="Y424" s="969"/>
      <c r="Z424" s="969"/>
      <c r="AA424" s="969"/>
      <c r="AB424" s="969"/>
      <c r="AC424" s="969"/>
    </row>
    <row r="425" spans="1:29" ht="18.75">
      <c r="A425" s="971">
        <f t="shared" si="243"/>
        <v>26.130000000000006</v>
      </c>
      <c r="B425" s="969" t="s">
        <v>18</v>
      </c>
      <c r="C425" s="970"/>
      <c r="D425" s="971"/>
      <c r="E425" s="969"/>
      <c r="F425" s="969"/>
      <c r="G425" s="969"/>
      <c r="H425" s="969"/>
      <c r="I425" s="969"/>
      <c r="J425" s="969"/>
      <c r="K425" s="969"/>
      <c r="L425" s="969"/>
      <c r="M425" s="969"/>
      <c r="N425" s="969"/>
      <c r="O425" s="245"/>
      <c r="P425" s="972"/>
      <c r="Q425" s="972"/>
      <c r="R425" s="969"/>
      <c r="S425" s="969"/>
      <c r="T425" s="969"/>
      <c r="U425" s="969"/>
      <c r="V425" s="969"/>
      <c r="W425" s="969"/>
      <c r="X425" s="969"/>
      <c r="Y425" s="969"/>
      <c r="Z425" s="969"/>
      <c r="AA425" s="969"/>
      <c r="AB425" s="969"/>
      <c r="AC425" s="969"/>
    </row>
    <row r="426" spans="1:29" ht="37.5">
      <c r="A426" s="971" t="s">
        <v>19</v>
      </c>
      <c r="B426" s="148" t="s">
        <v>211</v>
      </c>
      <c r="C426" s="992"/>
      <c r="D426" s="73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249">
        <v>3</v>
      </c>
      <c r="P426" s="950"/>
      <c r="Q426" s="950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</row>
    <row r="427" spans="1:29" ht="56.25">
      <c r="A427" s="971" t="s">
        <v>20</v>
      </c>
      <c r="B427" s="148" t="s">
        <v>225</v>
      </c>
      <c r="C427" s="992"/>
      <c r="D427" s="73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249">
        <v>3</v>
      </c>
      <c r="P427" s="950"/>
      <c r="Q427" s="950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</row>
    <row r="428" spans="1:29" ht="56.25">
      <c r="A428" s="971" t="s">
        <v>21</v>
      </c>
      <c r="B428" s="148" t="s">
        <v>226</v>
      </c>
      <c r="C428" s="992"/>
      <c r="D428" s="73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244">
        <v>9.6000000000000014</v>
      </c>
      <c r="P428" s="950"/>
      <c r="Q428" s="950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</row>
    <row r="429" spans="1:29" ht="93.75">
      <c r="A429" s="971" t="s">
        <v>173</v>
      </c>
      <c r="B429" s="148" t="s">
        <v>227</v>
      </c>
      <c r="C429" s="992"/>
      <c r="D429" s="73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240">
        <v>2.88</v>
      </c>
      <c r="P429" s="950"/>
      <c r="Q429" s="950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</row>
    <row r="430" spans="1:29" ht="37.5">
      <c r="A430" s="971" t="s">
        <v>175</v>
      </c>
      <c r="B430" s="148" t="s">
        <v>212</v>
      </c>
      <c r="C430" s="992"/>
      <c r="D430" s="73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240">
        <v>1.5</v>
      </c>
      <c r="P430" s="950"/>
      <c r="Q430" s="950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</row>
    <row r="431" spans="1:29" ht="37.5">
      <c r="A431" s="971" t="s">
        <v>177</v>
      </c>
      <c r="B431" s="148" t="s">
        <v>176</v>
      </c>
      <c r="C431" s="992"/>
      <c r="D431" s="73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240">
        <v>1.2000000000000002</v>
      </c>
      <c r="P431" s="950"/>
      <c r="Q431" s="950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</row>
    <row r="432" spans="1:29" ht="56.25">
      <c r="A432" s="971" t="s">
        <v>179</v>
      </c>
      <c r="B432" s="148" t="s">
        <v>213</v>
      </c>
      <c r="C432" s="992"/>
      <c r="D432" s="73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240">
        <v>1.2000000000000002</v>
      </c>
      <c r="P432" s="950"/>
      <c r="Q432" s="950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</row>
    <row r="433" spans="1:29" ht="56.25">
      <c r="A433" s="971" t="s">
        <v>237</v>
      </c>
      <c r="B433" s="148" t="s">
        <v>228</v>
      </c>
      <c r="C433" s="992"/>
      <c r="D433" s="73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240">
        <v>1.7999999999999998</v>
      </c>
      <c r="P433" s="950"/>
      <c r="Q433" s="950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</row>
    <row r="434" spans="1:29" ht="37.5">
      <c r="A434" s="971">
        <v>26.14</v>
      </c>
      <c r="B434" s="969" t="s">
        <v>214</v>
      </c>
      <c r="C434" s="970"/>
      <c r="D434" s="971"/>
      <c r="E434" s="969"/>
      <c r="F434" s="969"/>
      <c r="G434" s="969"/>
      <c r="H434" s="969"/>
      <c r="I434" s="969"/>
      <c r="J434" s="969"/>
      <c r="K434" s="969"/>
      <c r="L434" s="969"/>
      <c r="M434" s="969"/>
      <c r="N434" s="969"/>
      <c r="O434" s="240">
        <v>1</v>
      </c>
      <c r="P434" s="972"/>
      <c r="Q434" s="972"/>
      <c r="R434" s="969"/>
      <c r="S434" s="969"/>
      <c r="T434" s="969"/>
      <c r="U434" s="969"/>
      <c r="V434" s="969"/>
      <c r="W434" s="969"/>
      <c r="X434" s="969"/>
      <c r="Y434" s="969"/>
      <c r="Z434" s="969"/>
      <c r="AA434" s="969"/>
      <c r="AB434" s="969"/>
      <c r="AC434" s="969"/>
    </row>
    <row r="435" spans="1:29" ht="37.5">
      <c r="A435" s="971">
        <f t="shared" ref="A435:A443" si="244">+A434+0.01</f>
        <v>26.150000000000002</v>
      </c>
      <c r="B435" s="969" t="s">
        <v>215</v>
      </c>
      <c r="C435" s="970"/>
      <c r="D435" s="971"/>
      <c r="E435" s="969"/>
      <c r="F435" s="969"/>
      <c r="G435" s="969"/>
      <c r="H435" s="969"/>
      <c r="I435" s="969"/>
      <c r="J435" s="969"/>
      <c r="K435" s="969"/>
      <c r="L435" s="969"/>
      <c r="M435" s="969"/>
      <c r="N435" s="969"/>
      <c r="O435" s="240">
        <v>1</v>
      </c>
      <c r="P435" s="972"/>
      <c r="Q435" s="972"/>
      <c r="R435" s="969"/>
      <c r="S435" s="969"/>
      <c r="T435" s="969"/>
      <c r="U435" s="969"/>
      <c r="V435" s="969"/>
      <c r="W435" s="969"/>
      <c r="X435" s="969"/>
      <c r="Y435" s="969"/>
      <c r="Z435" s="969"/>
      <c r="AA435" s="969"/>
      <c r="AB435" s="969"/>
      <c r="AC435" s="969"/>
    </row>
    <row r="436" spans="1:29" ht="37.5">
      <c r="A436" s="971">
        <f t="shared" si="244"/>
        <v>26.160000000000004</v>
      </c>
      <c r="B436" s="969" t="s">
        <v>216</v>
      </c>
      <c r="C436" s="970"/>
      <c r="D436" s="971"/>
      <c r="E436" s="969"/>
      <c r="F436" s="969"/>
      <c r="G436" s="969"/>
      <c r="H436" s="969"/>
      <c r="I436" s="969"/>
      <c r="J436" s="969"/>
      <c r="K436" s="969"/>
      <c r="L436" s="969"/>
      <c r="M436" s="969"/>
      <c r="N436" s="969"/>
      <c r="O436" s="240">
        <v>1.25</v>
      </c>
      <c r="P436" s="972"/>
      <c r="Q436" s="972"/>
      <c r="R436" s="969"/>
      <c r="S436" s="969"/>
      <c r="T436" s="969"/>
      <c r="U436" s="969"/>
      <c r="V436" s="969"/>
      <c r="W436" s="969"/>
      <c r="X436" s="969"/>
      <c r="Y436" s="969"/>
      <c r="Z436" s="969"/>
      <c r="AA436" s="969"/>
      <c r="AB436" s="969"/>
      <c r="AC436" s="969"/>
    </row>
    <row r="437" spans="1:29" ht="37.5">
      <c r="A437" s="971">
        <f t="shared" si="244"/>
        <v>26.170000000000005</v>
      </c>
      <c r="B437" s="969" t="s">
        <v>217</v>
      </c>
      <c r="C437" s="970"/>
      <c r="D437" s="971"/>
      <c r="E437" s="969"/>
      <c r="F437" s="969"/>
      <c r="G437" s="969"/>
      <c r="H437" s="969"/>
      <c r="I437" s="969"/>
      <c r="J437" s="969"/>
      <c r="K437" s="969"/>
      <c r="L437" s="969"/>
      <c r="M437" s="969"/>
      <c r="N437" s="969"/>
      <c r="O437" s="240">
        <v>0.75</v>
      </c>
      <c r="P437" s="972"/>
      <c r="Q437" s="972"/>
      <c r="R437" s="969"/>
      <c r="S437" s="969"/>
      <c r="T437" s="969"/>
      <c r="U437" s="969"/>
      <c r="V437" s="969"/>
      <c r="W437" s="969"/>
      <c r="X437" s="969"/>
      <c r="Y437" s="969"/>
      <c r="Z437" s="969"/>
      <c r="AA437" s="969"/>
      <c r="AB437" s="969"/>
      <c r="AC437" s="969"/>
    </row>
    <row r="438" spans="1:29" ht="37.5">
      <c r="A438" s="971">
        <f t="shared" si="244"/>
        <v>26.180000000000007</v>
      </c>
      <c r="B438" s="969" t="s">
        <v>218</v>
      </c>
      <c r="C438" s="970"/>
      <c r="D438" s="971"/>
      <c r="E438" s="969"/>
      <c r="F438" s="969"/>
      <c r="G438" s="969"/>
      <c r="H438" s="969"/>
      <c r="I438" s="969"/>
      <c r="J438" s="969"/>
      <c r="K438" s="969"/>
      <c r="L438" s="969"/>
      <c r="M438" s="969"/>
      <c r="N438" s="969"/>
      <c r="O438" s="240">
        <v>0.75</v>
      </c>
      <c r="P438" s="972"/>
      <c r="Q438" s="972"/>
      <c r="R438" s="969"/>
      <c r="S438" s="969"/>
      <c r="T438" s="969"/>
      <c r="U438" s="969"/>
      <c r="V438" s="969"/>
      <c r="W438" s="969"/>
      <c r="X438" s="969"/>
      <c r="Y438" s="969"/>
      <c r="Z438" s="969"/>
      <c r="AA438" s="969"/>
      <c r="AB438" s="969"/>
      <c r="AC438" s="969"/>
    </row>
    <row r="439" spans="1:29" ht="37.5">
      <c r="A439" s="971">
        <f t="shared" si="244"/>
        <v>26.190000000000008</v>
      </c>
      <c r="B439" s="969" t="s">
        <v>219</v>
      </c>
      <c r="C439" s="970"/>
      <c r="D439" s="971"/>
      <c r="E439" s="969"/>
      <c r="F439" s="969"/>
      <c r="G439" s="969"/>
      <c r="H439" s="969"/>
      <c r="I439" s="969"/>
      <c r="J439" s="969"/>
      <c r="K439" s="969"/>
      <c r="L439" s="969"/>
      <c r="M439" s="969"/>
      <c r="N439" s="969"/>
      <c r="O439" s="240">
        <v>0.2</v>
      </c>
      <c r="P439" s="972"/>
      <c r="Q439" s="972"/>
      <c r="R439" s="969"/>
      <c r="S439" s="969"/>
      <c r="T439" s="969"/>
      <c r="U439" s="969"/>
      <c r="V439" s="969"/>
      <c r="W439" s="969"/>
      <c r="X439" s="969"/>
      <c r="Y439" s="969"/>
      <c r="Z439" s="969"/>
      <c r="AA439" s="969"/>
      <c r="AB439" s="969"/>
      <c r="AC439" s="969"/>
    </row>
    <row r="440" spans="1:29" ht="37.5">
      <c r="A440" s="971">
        <f t="shared" si="244"/>
        <v>26.20000000000001</v>
      </c>
      <c r="B440" s="969" t="s">
        <v>220</v>
      </c>
      <c r="C440" s="970"/>
      <c r="D440" s="971"/>
      <c r="E440" s="969"/>
      <c r="F440" s="969"/>
      <c r="G440" s="969"/>
      <c r="H440" s="969"/>
      <c r="I440" s="969"/>
      <c r="J440" s="969"/>
      <c r="K440" s="969"/>
      <c r="L440" s="969"/>
      <c r="M440" s="969"/>
      <c r="N440" s="969"/>
      <c r="O440" s="240">
        <v>0.2</v>
      </c>
      <c r="P440" s="972"/>
      <c r="Q440" s="972"/>
      <c r="R440" s="969"/>
      <c r="S440" s="969"/>
      <c r="T440" s="969"/>
      <c r="U440" s="969"/>
      <c r="V440" s="969"/>
      <c r="W440" s="969"/>
      <c r="X440" s="969"/>
      <c r="Y440" s="969"/>
      <c r="Z440" s="969"/>
      <c r="AA440" s="969"/>
      <c r="AB440" s="969"/>
      <c r="AC440" s="969"/>
    </row>
    <row r="441" spans="1:29" ht="37.5">
      <c r="A441" s="971">
        <f t="shared" si="244"/>
        <v>26.210000000000012</v>
      </c>
      <c r="B441" s="969" t="s">
        <v>229</v>
      </c>
      <c r="C441" s="970"/>
      <c r="D441" s="971"/>
      <c r="E441" s="969"/>
      <c r="F441" s="969"/>
      <c r="G441" s="969"/>
      <c r="H441" s="969"/>
      <c r="I441" s="969"/>
      <c r="J441" s="969"/>
      <c r="K441" s="969"/>
      <c r="L441" s="969"/>
      <c r="M441" s="969"/>
      <c r="N441" s="969"/>
      <c r="O441" s="240"/>
      <c r="P441" s="972"/>
      <c r="Q441" s="972"/>
      <c r="R441" s="969"/>
      <c r="S441" s="969"/>
      <c r="T441" s="969"/>
      <c r="U441" s="969"/>
      <c r="V441" s="969"/>
      <c r="W441" s="969"/>
      <c r="X441" s="969"/>
      <c r="Y441" s="969"/>
      <c r="Z441" s="969"/>
      <c r="AA441" s="969"/>
      <c r="AB441" s="969"/>
      <c r="AC441" s="969"/>
    </row>
    <row r="442" spans="1:29" ht="37.5">
      <c r="A442" s="971">
        <f t="shared" si="244"/>
        <v>26.220000000000013</v>
      </c>
      <c r="B442" s="969" t="s">
        <v>221</v>
      </c>
      <c r="C442" s="970"/>
      <c r="D442" s="971"/>
      <c r="E442" s="969"/>
      <c r="F442" s="969"/>
      <c r="G442" s="969"/>
      <c r="H442" s="969"/>
      <c r="I442" s="969"/>
      <c r="J442" s="969"/>
      <c r="K442" s="969"/>
      <c r="L442" s="969"/>
      <c r="M442" s="969"/>
      <c r="N442" s="969"/>
      <c r="O442" s="240">
        <v>0.5</v>
      </c>
      <c r="P442" s="972"/>
      <c r="Q442" s="972"/>
      <c r="R442" s="969"/>
      <c r="S442" s="969"/>
      <c r="T442" s="969"/>
      <c r="U442" s="969"/>
      <c r="V442" s="969"/>
      <c r="W442" s="969"/>
      <c r="X442" s="969"/>
      <c r="Y442" s="969"/>
      <c r="Z442" s="969"/>
      <c r="AA442" s="969"/>
      <c r="AB442" s="969"/>
      <c r="AC442" s="969"/>
    </row>
    <row r="443" spans="1:29" ht="37.5">
      <c r="A443" s="971">
        <f t="shared" si="244"/>
        <v>26.230000000000015</v>
      </c>
      <c r="B443" s="969" t="s">
        <v>230</v>
      </c>
      <c r="C443" s="970"/>
      <c r="D443" s="971"/>
      <c r="E443" s="969"/>
      <c r="F443" s="969"/>
      <c r="G443" s="969"/>
      <c r="H443" s="969"/>
      <c r="I443" s="969"/>
      <c r="J443" s="969"/>
      <c r="K443" s="969"/>
      <c r="L443" s="969"/>
      <c r="M443" s="969"/>
      <c r="N443" s="969"/>
      <c r="O443" s="240">
        <v>0.2</v>
      </c>
      <c r="P443" s="972"/>
      <c r="Q443" s="972"/>
      <c r="R443" s="969"/>
      <c r="S443" s="969"/>
      <c r="T443" s="969"/>
      <c r="U443" s="969"/>
      <c r="V443" s="969"/>
      <c r="W443" s="969"/>
      <c r="X443" s="969"/>
      <c r="Y443" s="969"/>
      <c r="Z443" s="969"/>
      <c r="AA443" s="969"/>
      <c r="AB443" s="969"/>
      <c r="AC443" s="969"/>
    </row>
    <row r="444" spans="1:29" ht="18.75">
      <c r="A444" s="939"/>
      <c r="B444" s="230" t="s">
        <v>157</v>
      </c>
      <c r="C444" s="941"/>
      <c r="D444" s="942"/>
      <c r="E444" s="230"/>
      <c r="F444" s="230"/>
      <c r="G444" s="230"/>
      <c r="H444" s="230"/>
      <c r="I444" s="230"/>
      <c r="J444" s="230"/>
      <c r="K444" s="230"/>
      <c r="L444" s="230"/>
      <c r="M444" s="230"/>
      <c r="N444" s="230"/>
      <c r="O444" s="234"/>
      <c r="P444" s="980"/>
      <c r="Q444" s="980"/>
      <c r="R444" s="230"/>
      <c r="S444" s="230"/>
      <c r="T444" s="230"/>
      <c r="U444" s="230"/>
      <c r="V444" s="230"/>
      <c r="W444" s="230"/>
      <c r="X444" s="230"/>
      <c r="Y444" s="230"/>
      <c r="Z444" s="230"/>
      <c r="AA444" s="230"/>
      <c r="AB444" s="230"/>
      <c r="AC444" s="230"/>
    </row>
    <row r="445" spans="1:29" ht="37.5">
      <c r="A445" s="939"/>
      <c r="B445" s="230" t="s">
        <v>303</v>
      </c>
      <c r="C445" s="941"/>
      <c r="D445" s="942"/>
      <c r="E445" s="230"/>
      <c r="F445" s="230"/>
      <c r="G445" s="230"/>
      <c r="H445" s="230"/>
      <c r="I445" s="230"/>
      <c r="J445" s="230"/>
      <c r="K445" s="230"/>
      <c r="L445" s="230"/>
      <c r="M445" s="230"/>
      <c r="N445" s="230"/>
      <c r="O445" s="234"/>
      <c r="P445" s="980"/>
      <c r="Q445" s="980"/>
      <c r="R445" s="230"/>
      <c r="S445" s="230"/>
      <c r="T445" s="230"/>
      <c r="U445" s="230"/>
      <c r="V445" s="230"/>
      <c r="W445" s="230"/>
      <c r="X445" s="230"/>
      <c r="Y445" s="230"/>
      <c r="Z445" s="230"/>
      <c r="AA445" s="230"/>
      <c r="AB445" s="230"/>
      <c r="AC445" s="230"/>
    </row>
    <row r="446" spans="1:29" ht="18.75">
      <c r="A446" s="1105"/>
      <c r="B446" s="1001" t="s">
        <v>158</v>
      </c>
      <c r="C446" s="1002"/>
      <c r="D446" s="1003"/>
      <c r="E446" s="1001"/>
      <c r="F446" s="1001"/>
      <c r="G446" s="1001"/>
      <c r="H446" s="1001"/>
      <c r="I446" s="1001"/>
      <c r="J446" s="1001"/>
      <c r="K446" s="1001"/>
      <c r="L446" s="1001"/>
      <c r="M446" s="1001"/>
      <c r="N446" s="1001"/>
      <c r="O446" s="251"/>
      <c r="P446" s="1004"/>
      <c r="Q446" s="1004"/>
      <c r="R446" s="1001"/>
      <c r="S446" s="1001"/>
      <c r="T446" s="1001"/>
      <c r="U446" s="1001"/>
      <c r="V446" s="1001"/>
      <c r="W446" s="1001"/>
      <c r="X446" s="1001"/>
      <c r="Y446" s="1001"/>
      <c r="Z446" s="1001"/>
      <c r="AA446" s="1001"/>
      <c r="AB446" s="1001"/>
      <c r="AC446" s="1001"/>
    </row>
    <row r="447" spans="1:29" ht="18.75">
      <c r="A447" s="986"/>
      <c r="B447" s="981" t="s">
        <v>159</v>
      </c>
      <c r="C447" s="982"/>
      <c r="D447" s="983"/>
      <c r="E447" s="981"/>
      <c r="F447" s="981"/>
      <c r="G447" s="981"/>
      <c r="H447" s="981"/>
      <c r="I447" s="981"/>
      <c r="J447" s="981"/>
      <c r="K447" s="981"/>
      <c r="L447" s="981"/>
      <c r="M447" s="981"/>
      <c r="N447" s="981"/>
      <c r="O447" s="247"/>
      <c r="P447" s="984"/>
      <c r="Q447" s="984"/>
      <c r="R447" s="981"/>
      <c r="S447" s="981"/>
      <c r="T447" s="981"/>
      <c r="U447" s="981"/>
      <c r="V447" s="981"/>
      <c r="W447" s="981"/>
      <c r="X447" s="981"/>
      <c r="Y447" s="981"/>
      <c r="Z447" s="981"/>
      <c r="AA447" s="981"/>
      <c r="AB447" s="981"/>
      <c r="AC447" s="981"/>
    </row>
    <row r="448" spans="1:29" ht="18.75">
      <c r="A448" s="987">
        <v>26.24</v>
      </c>
      <c r="B448" s="985" t="s">
        <v>160</v>
      </c>
      <c r="C448" s="986"/>
      <c r="D448" s="987"/>
      <c r="E448" s="985"/>
      <c r="F448" s="985"/>
      <c r="G448" s="985"/>
      <c r="H448" s="985"/>
      <c r="I448" s="985"/>
      <c r="J448" s="985"/>
      <c r="K448" s="985"/>
      <c r="L448" s="985"/>
      <c r="M448" s="985"/>
      <c r="N448" s="985"/>
      <c r="O448" s="248"/>
      <c r="P448" s="988"/>
      <c r="Q448" s="988"/>
      <c r="R448" s="985"/>
      <c r="S448" s="985"/>
      <c r="T448" s="985"/>
      <c r="U448" s="985"/>
      <c r="V448" s="985"/>
      <c r="W448" s="985"/>
      <c r="X448" s="985"/>
      <c r="Y448" s="985"/>
      <c r="Z448" s="985"/>
      <c r="AA448" s="985"/>
      <c r="AB448" s="985"/>
      <c r="AC448" s="985"/>
    </row>
    <row r="449" spans="1:659" ht="37.5">
      <c r="A449" s="971">
        <f t="shared" ref="A449:A456" si="245">+A448+0.01</f>
        <v>26.25</v>
      </c>
      <c r="B449" s="985" t="s">
        <v>161</v>
      </c>
      <c r="C449" s="986"/>
      <c r="D449" s="987"/>
      <c r="E449" s="985"/>
      <c r="F449" s="985"/>
      <c r="G449" s="985"/>
      <c r="H449" s="985"/>
      <c r="I449" s="985"/>
      <c r="J449" s="985"/>
      <c r="K449" s="985"/>
      <c r="L449" s="985"/>
      <c r="M449" s="985"/>
      <c r="N449" s="985"/>
      <c r="O449" s="248"/>
      <c r="P449" s="988"/>
      <c r="Q449" s="988"/>
      <c r="R449" s="985"/>
      <c r="S449" s="985"/>
      <c r="T449" s="985"/>
      <c r="U449" s="985"/>
      <c r="V449" s="985"/>
      <c r="W449" s="985"/>
      <c r="X449" s="985"/>
      <c r="Y449" s="985"/>
      <c r="Z449" s="985"/>
      <c r="AA449" s="985"/>
      <c r="AB449" s="985"/>
      <c r="AC449" s="985"/>
    </row>
    <row r="450" spans="1:659" s="87" customFormat="1" ht="18.75">
      <c r="A450" s="1106">
        <f t="shared" si="245"/>
        <v>26.26</v>
      </c>
      <c r="B450" s="1107" t="s">
        <v>317</v>
      </c>
      <c r="C450" s="1108"/>
      <c r="D450" s="1109"/>
      <c r="E450" s="1107"/>
      <c r="F450" s="1107"/>
      <c r="G450" s="1107"/>
      <c r="H450" s="1107"/>
      <c r="I450" s="1107"/>
      <c r="J450" s="1107"/>
      <c r="K450" s="1107"/>
      <c r="L450" s="1107"/>
      <c r="M450" s="1107"/>
      <c r="N450" s="1107"/>
      <c r="O450" s="268"/>
      <c r="P450" s="1110"/>
      <c r="Q450" s="1110"/>
      <c r="R450" s="1107"/>
      <c r="S450" s="1107"/>
      <c r="T450" s="1107"/>
      <c r="U450" s="1107"/>
      <c r="V450" s="1107"/>
      <c r="W450" s="1107"/>
      <c r="X450" s="1107"/>
      <c r="Y450" s="1107"/>
      <c r="Z450" s="1107"/>
      <c r="AA450" s="1107"/>
      <c r="AB450" s="1107"/>
      <c r="AC450" s="1107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  <c r="IP450" s="29"/>
      <c r="IQ450" s="29"/>
      <c r="IR450" s="29"/>
      <c r="IS450" s="29"/>
      <c r="IT450" s="29"/>
      <c r="IU450" s="29"/>
      <c r="IV450" s="29"/>
      <c r="IW450" s="29"/>
      <c r="IX450" s="29"/>
      <c r="IY450" s="29"/>
      <c r="IZ450" s="29"/>
      <c r="JA450" s="29"/>
      <c r="JB450" s="29"/>
      <c r="JC450" s="29"/>
      <c r="JD450" s="29"/>
      <c r="JE450" s="29"/>
      <c r="JF450" s="29"/>
      <c r="JG450" s="29"/>
      <c r="JH450" s="29"/>
      <c r="JI450" s="29"/>
      <c r="JJ450" s="29"/>
      <c r="JK450" s="29"/>
      <c r="JL450" s="29"/>
      <c r="JM450" s="29"/>
      <c r="JN450" s="29"/>
      <c r="JO450" s="29"/>
      <c r="JP450" s="29"/>
      <c r="JQ450" s="29"/>
      <c r="JR450" s="29"/>
      <c r="JS450" s="29"/>
      <c r="JT450" s="29"/>
      <c r="JU450" s="29"/>
      <c r="JV450" s="29"/>
      <c r="JW450" s="29"/>
      <c r="JX450" s="29"/>
      <c r="JY450" s="29"/>
      <c r="JZ450" s="29"/>
      <c r="KA450" s="29"/>
      <c r="KB450" s="29"/>
      <c r="KC450" s="29"/>
      <c r="KD450" s="29"/>
      <c r="KE450" s="29"/>
      <c r="KF450" s="29"/>
      <c r="KG450" s="29"/>
      <c r="KH450" s="29"/>
      <c r="KI450" s="29"/>
      <c r="KJ450" s="29"/>
      <c r="KK450" s="29"/>
      <c r="KL450" s="29"/>
      <c r="KM450" s="29"/>
      <c r="KN450" s="29"/>
      <c r="KO450" s="29"/>
      <c r="KP450" s="29"/>
      <c r="KQ450" s="29"/>
      <c r="KR450" s="29"/>
      <c r="KS450" s="29"/>
      <c r="KT450" s="29"/>
      <c r="KU450" s="29"/>
      <c r="KV450" s="29"/>
      <c r="KW450" s="29"/>
      <c r="KX450" s="29"/>
      <c r="KY450" s="29"/>
      <c r="KZ450" s="29"/>
      <c r="LA450" s="29"/>
      <c r="LB450" s="29"/>
      <c r="LC450" s="29"/>
      <c r="LD450" s="29"/>
      <c r="LE450" s="29"/>
      <c r="LF450" s="29"/>
      <c r="LG450" s="29"/>
      <c r="LH450" s="29"/>
      <c r="LI450" s="29"/>
      <c r="LJ450" s="29"/>
      <c r="LK450" s="29"/>
      <c r="LL450" s="29"/>
      <c r="LM450" s="29"/>
      <c r="LN450" s="29"/>
      <c r="LO450" s="29"/>
      <c r="LP450" s="29"/>
      <c r="LQ450" s="29"/>
      <c r="LR450" s="29"/>
      <c r="LS450" s="29"/>
      <c r="LT450" s="29"/>
      <c r="LU450" s="29"/>
      <c r="LV450" s="29"/>
      <c r="LW450" s="29"/>
      <c r="LX450" s="29"/>
      <c r="LY450" s="29"/>
      <c r="LZ450" s="29"/>
      <c r="MA450" s="29"/>
      <c r="MB450" s="29"/>
      <c r="MC450" s="29"/>
      <c r="MD450" s="29"/>
      <c r="ME450" s="29"/>
      <c r="MF450" s="29"/>
      <c r="MG450" s="29"/>
      <c r="MH450" s="29"/>
      <c r="MI450" s="29"/>
      <c r="MJ450" s="29"/>
      <c r="MK450" s="29"/>
      <c r="ML450" s="29"/>
      <c r="MM450" s="29"/>
      <c r="MN450" s="29"/>
      <c r="MO450" s="29"/>
      <c r="MP450" s="29"/>
      <c r="MQ450" s="29"/>
      <c r="MR450" s="29"/>
      <c r="MS450" s="29"/>
      <c r="MT450" s="29"/>
      <c r="MU450" s="29"/>
      <c r="MV450" s="29"/>
      <c r="MW450" s="29"/>
      <c r="MX450" s="29"/>
      <c r="MY450" s="29"/>
      <c r="MZ450" s="29"/>
      <c r="NA450" s="29"/>
      <c r="NB450" s="29"/>
      <c r="NC450" s="29"/>
      <c r="ND450" s="29"/>
      <c r="NE450" s="29"/>
      <c r="NF450" s="29"/>
      <c r="NG450" s="29"/>
      <c r="NH450" s="29"/>
      <c r="NI450" s="29"/>
      <c r="NJ450" s="29"/>
      <c r="NK450" s="29"/>
      <c r="NL450" s="29"/>
      <c r="NM450" s="29"/>
      <c r="NN450" s="29"/>
      <c r="NO450" s="29"/>
      <c r="NP450" s="29"/>
      <c r="NQ450" s="29"/>
      <c r="NR450" s="29"/>
      <c r="NS450" s="29"/>
      <c r="NT450" s="29"/>
      <c r="NU450" s="29"/>
      <c r="NV450" s="29"/>
      <c r="NW450" s="29"/>
      <c r="NX450" s="29"/>
      <c r="NY450" s="29"/>
      <c r="NZ450" s="29"/>
      <c r="OA450" s="29"/>
      <c r="OB450" s="29"/>
      <c r="OC450" s="29"/>
      <c r="OD450" s="29"/>
      <c r="OE450" s="29"/>
      <c r="OF450" s="29"/>
      <c r="OG450" s="29"/>
      <c r="OH450" s="29"/>
      <c r="OI450" s="29"/>
      <c r="OJ450" s="29"/>
      <c r="OK450" s="29"/>
      <c r="OL450" s="29"/>
      <c r="OM450" s="29"/>
      <c r="ON450" s="29"/>
      <c r="OO450" s="29"/>
      <c r="OP450" s="29"/>
      <c r="OQ450" s="29"/>
      <c r="OR450" s="29"/>
      <c r="OS450" s="29"/>
      <c r="OT450" s="29"/>
      <c r="OU450" s="29"/>
      <c r="OV450" s="29"/>
      <c r="OW450" s="29"/>
      <c r="OX450" s="29"/>
      <c r="OY450" s="29"/>
      <c r="OZ450" s="29"/>
      <c r="PA450" s="29"/>
      <c r="PB450" s="29"/>
      <c r="PC450" s="29"/>
      <c r="PD450" s="29"/>
      <c r="PE450" s="29"/>
      <c r="PF450" s="29"/>
      <c r="PG450" s="29"/>
      <c r="PH450" s="29"/>
      <c r="PI450" s="29"/>
      <c r="PJ450" s="29"/>
      <c r="PK450" s="29"/>
      <c r="PL450" s="29"/>
      <c r="PM450" s="29"/>
      <c r="PN450" s="29"/>
      <c r="PO450" s="29"/>
      <c r="PP450" s="29"/>
      <c r="PQ450" s="29"/>
      <c r="PR450" s="29"/>
      <c r="PS450" s="29"/>
      <c r="PT450" s="29"/>
      <c r="PU450" s="29"/>
      <c r="PV450" s="29"/>
      <c r="PW450" s="29"/>
      <c r="PX450" s="29"/>
      <c r="PY450" s="29"/>
      <c r="PZ450" s="29"/>
      <c r="QA450" s="29"/>
      <c r="QB450" s="29"/>
      <c r="QC450" s="29"/>
      <c r="QD450" s="29"/>
      <c r="QE450" s="29"/>
      <c r="QF450" s="29"/>
      <c r="QG450" s="29"/>
      <c r="QH450" s="29"/>
      <c r="QI450" s="29"/>
      <c r="QJ450" s="29"/>
      <c r="QK450" s="29"/>
      <c r="QL450" s="29"/>
      <c r="QM450" s="29"/>
      <c r="QN450" s="29"/>
      <c r="QO450" s="29"/>
      <c r="QP450" s="29"/>
      <c r="QQ450" s="29"/>
      <c r="QR450" s="29"/>
      <c r="QS450" s="29"/>
      <c r="QT450" s="29"/>
      <c r="QU450" s="29"/>
      <c r="QV450" s="29"/>
      <c r="QW450" s="29"/>
      <c r="QX450" s="29"/>
      <c r="QY450" s="29"/>
      <c r="QZ450" s="29"/>
      <c r="RA450" s="29"/>
      <c r="RB450" s="29"/>
      <c r="RC450" s="29"/>
      <c r="RD450" s="29"/>
      <c r="RE450" s="29"/>
      <c r="RF450" s="29"/>
      <c r="RG450" s="29"/>
      <c r="RH450" s="29"/>
      <c r="RI450" s="29"/>
      <c r="RJ450" s="29"/>
      <c r="RK450" s="29"/>
      <c r="RL450" s="29"/>
      <c r="RM450" s="29"/>
      <c r="RN450" s="29"/>
      <c r="RO450" s="29"/>
      <c r="RP450" s="29"/>
      <c r="RQ450" s="29"/>
      <c r="RR450" s="29"/>
      <c r="RS450" s="29"/>
      <c r="RT450" s="29"/>
      <c r="RU450" s="29"/>
      <c r="RV450" s="29"/>
      <c r="RW450" s="29"/>
      <c r="RX450" s="29"/>
      <c r="RY450" s="29"/>
      <c r="RZ450" s="29"/>
      <c r="SA450" s="29"/>
      <c r="SB450" s="29"/>
      <c r="SC450" s="29"/>
      <c r="SD450" s="29"/>
      <c r="SE450" s="29"/>
      <c r="SF450" s="29"/>
      <c r="SG450" s="29"/>
      <c r="SH450" s="29"/>
      <c r="SI450" s="29"/>
      <c r="SJ450" s="29"/>
      <c r="SK450" s="29"/>
      <c r="SL450" s="29"/>
      <c r="SM450" s="29"/>
      <c r="SN450" s="29"/>
      <c r="SO450" s="29"/>
      <c r="SP450" s="29"/>
      <c r="SQ450" s="29"/>
      <c r="SR450" s="29"/>
      <c r="SS450" s="29"/>
      <c r="ST450" s="29"/>
      <c r="SU450" s="29"/>
      <c r="SV450" s="29"/>
      <c r="SW450" s="29"/>
      <c r="SX450" s="29"/>
      <c r="SY450" s="29"/>
      <c r="SZ450" s="29"/>
      <c r="TA450" s="29"/>
      <c r="TB450" s="29"/>
      <c r="TC450" s="29"/>
      <c r="TD450" s="29"/>
      <c r="TE450" s="29"/>
      <c r="TF450" s="29"/>
      <c r="TG450" s="29"/>
      <c r="TH450" s="29"/>
      <c r="TI450" s="29"/>
      <c r="TJ450" s="29"/>
      <c r="TK450" s="29"/>
      <c r="TL450" s="29"/>
      <c r="TM450" s="29"/>
      <c r="TN450" s="29"/>
      <c r="TO450" s="29"/>
      <c r="TP450" s="29"/>
      <c r="TQ450" s="29"/>
      <c r="TR450" s="29"/>
      <c r="TS450" s="29"/>
      <c r="TT450" s="29"/>
      <c r="TU450" s="29"/>
      <c r="TV450" s="29"/>
      <c r="TW450" s="29"/>
      <c r="TX450" s="29"/>
      <c r="TY450" s="29"/>
      <c r="TZ450" s="29"/>
      <c r="UA450" s="29"/>
      <c r="UB450" s="29"/>
      <c r="UC450" s="29"/>
      <c r="UD450" s="29"/>
      <c r="UE450" s="29"/>
      <c r="UF450" s="29"/>
      <c r="UG450" s="29"/>
      <c r="UH450" s="29"/>
      <c r="UI450" s="29"/>
      <c r="UJ450" s="29"/>
      <c r="UK450" s="29"/>
      <c r="UL450" s="29"/>
      <c r="UM450" s="29"/>
      <c r="UN450" s="29"/>
      <c r="UO450" s="29"/>
      <c r="UP450" s="29"/>
      <c r="UQ450" s="29"/>
      <c r="UR450" s="29"/>
      <c r="US450" s="29"/>
      <c r="UT450" s="29"/>
      <c r="UU450" s="29"/>
      <c r="UV450" s="29"/>
      <c r="UW450" s="29"/>
      <c r="UX450" s="29"/>
      <c r="UY450" s="29"/>
      <c r="UZ450" s="29"/>
      <c r="VA450" s="29"/>
      <c r="VB450" s="29"/>
      <c r="VC450" s="29"/>
      <c r="VD450" s="29"/>
      <c r="VE450" s="29"/>
      <c r="VF450" s="29"/>
      <c r="VG450" s="29"/>
      <c r="VH450" s="29"/>
      <c r="VI450" s="29"/>
      <c r="VJ450" s="29"/>
      <c r="VK450" s="29"/>
      <c r="VL450" s="29"/>
      <c r="VM450" s="29"/>
      <c r="VN450" s="29"/>
      <c r="VO450" s="29"/>
      <c r="VP450" s="29"/>
      <c r="VQ450" s="29"/>
      <c r="VR450" s="29"/>
      <c r="VS450" s="29"/>
      <c r="VT450" s="29"/>
      <c r="VU450" s="29"/>
      <c r="VV450" s="29"/>
      <c r="VW450" s="29"/>
      <c r="VX450" s="29"/>
      <c r="VY450" s="29"/>
      <c r="VZ450" s="29"/>
      <c r="WA450" s="29"/>
      <c r="WB450" s="29"/>
      <c r="WC450" s="29"/>
      <c r="WD450" s="29"/>
      <c r="WE450" s="29"/>
      <c r="WF450" s="29"/>
      <c r="WG450" s="29"/>
      <c r="WH450" s="29"/>
      <c r="WI450" s="29"/>
      <c r="WJ450" s="29"/>
      <c r="WK450" s="29"/>
      <c r="WL450" s="29"/>
      <c r="WM450" s="29"/>
      <c r="WN450" s="29"/>
      <c r="WO450" s="29"/>
      <c r="WP450" s="29"/>
      <c r="WQ450" s="29"/>
      <c r="WR450" s="29"/>
      <c r="WS450" s="29"/>
      <c r="WT450" s="29"/>
      <c r="WU450" s="29"/>
      <c r="WV450" s="29"/>
      <c r="WW450" s="29"/>
      <c r="WX450" s="29"/>
      <c r="WY450" s="29"/>
      <c r="WZ450" s="29"/>
      <c r="XA450" s="29"/>
      <c r="XB450" s="29"/>
      <c r="XC450" s="29"/>
      <c r="XD450" s="29"/>
      <c r="XE450" s="29"/>
      <c r="XF450" s="29"/>
      <c r="XG450" s="29"/>
      <c r="XH450" s="29"/>
      <c r="XI450" s="29"/>
      <c r="XJ450" s="29"/>
      <c r="XK450" s="29"/>
      <c r="XL450" s="29"/>
      <c r="XM450" s="29"/>
      <c r="XN450" s="29"/>
      <c r="XO450" s="29"/>
      <c r="XP450" s="29"/>
      <c r="XQ450" s="29"/>
      <c r="XR450" s="29"/>
      <c r="XS450" s="29"/>
      <c r="XT450" s="29"/>
      <c r="XU450" s="29"/>
      <c r="XV450" s="29"/>
      <c r="XW450" s="29"/>
      <c r="XX450" s="29"/>
      <c r="XY450" s="29"/>
      <c r="XZ450" s="29"/>
      <c r="YA450" s="29"/>
      <c r="YB450" s="29"/>
      <c r="YC450" s="29"/>
      <c r="YD450" s="29"/>
      <c r="YE450" s="29"/>
      <c r="YF450" s="29"/>
      <c r="YG450" s="29"/>
      <c r="YH450" s="29"/>
      <c r="YI450" s="29"/>
    </row>
    <row r="451" spans="1:659" s="87" customFormat="1" ht="18.75">
      <c r="A451" s="1106">
        <f t="shared" si="245"/>
        <v>26.270000000000003</v>
      </c>
      <c r="B451" s="1107" t="s">
        <v>320</v>
      </c>
      <c r="C451" s="1108"/>
      <c r="D451" s="1109"/>
      <c r="E451" s="1107"/>
      <c r="F451" s="1107"/>
      <c r="G451" s="1107"/>
      <c r="H451" s="1107"/>
      <c r="I451" s="1107"/>
      <c r="J451" s="1107"/>
      <c r="K451" s="1107"/>
      <c r="L451" s="1107"/>
      <c r="M451" s="1107"/>
      <c r="N451" s="1107"/>
      <c r="O451" s="268"/>
      <c r="P451" s="1110"/>
      <c r="Q451" s="1110"/>
      <c r="R451" s="1107"/>
      <c r="S451" s="1107"/>
      <c r="T451" s="1107"/>
      <c r="U451" s="1107"/>
      <c r="V451" s="1107"/>
      <c r="W451" s="1107"/>
      <c r="X451" s="1107"/>
      <c r="Y451" s="1107"/>
      <c r="Z451" s="1107"/>
      <c r="AA451" s="1107"/>
      <c r="AB451" s="1107"/>
      <c r="AC451" s="1107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  <c r="GO451" s="29"/>
      <c r="GP451" s="29"/>
      <c r="GQ451" s="29"/>
      <c r="GR451" s="29"/>
      <c r="GS451" s="29"/>
      <c r="GT451" s="29"/>
      <c r="GU451" s="29"/>
      <c r="GV451" s="29"/>
      <c r="GW451" s="29"/>
      <c r="GX451" s="29"/>
      <c r="GY451" s="29"/>
      <c r="GZ451" s="29"/>
      <c r="HA451" s="29"/>
      <c r="HB451" s="29"/>
      <c r="HC451" s="29"/>
      <c r="HD451" s="29"/>
      <c r="HE451" s="29"/>
      <c r="HF451" s="29"/>
      <c r="HG451" s="29"/>
      <c r="HH451" s="29"/>
      <c r="HI451" s="29"/>
      <c r="HJ451" s="29"/>
      <c r="HK451" s="29"/>
      <c r="HL451" s="29"/>
      <c r="HM451" s="29"/>
      <c r="HN451" s="29"/>
      <c r="HO451" s="29"/>
      <c r="HP451" s="29"/>
      <c r="HQ451" s="29"/>
      <c r="HR451" s="29"/>
      <c r="HS451" s="29"/>
      <c r="HT451" s="29"/>
      <c r="HU451" s="29"/>
      <c r="HV451" s="29"/>
      <c r="HW451" s="29"/>
      <c r="HX451" s="29"/>
      <c r="HY451" s="29"/>
      <c r="HZ451" s="29"/>
      <c r="IA451" s="29"/>
      <c r="IB451" s="29"/>
      <c r="IC451" s="29"/>
      <c r="ID451" s="29"/>
      <c r="IE451" s="29"/>
      <c r="IF451" s="29"/>
      <c r="IG451" s="29"/>
      <c r="IH451" s="29"/>
      <c r="II451" s="29"/>
      <c r="IJ451" s="29"/>
      <c r="IK451" s="29"/>
      <c r="IL451" s="29"/>
      <c r="IM451" s="29"/>
      <c r="IN451" s="29"/>
      <c r="IO451" s="29"/>
      <c r="IP451" s="29"/>
      <c r="IQ451" s="29"/>
      <c r="IR451" s="29"/>
      <c r="IS451" s="29"/>
      <c r="IT451" s="29"/>
      <c r="IU451" s="29"/>
      <c r="IV451" s="29"/>
      <c r="IW451" s="29"/>
      <c r="IX451" s="29"/>
      <c r="IY451" s="29"/>
      <c r="IZ451" s="29"/>
      <c r="JA451" s="29"/>
      <c r="JB451" s="29"/>
      <c r="JC451" s="29"/>
      <c r="JD451" s="29"/>
      <c r="JE451" s="29"/>
      <c r="JF451" s="29"/>
      <c r="JG451" s="29"/>
      <c r="JH451" s="29"/>
      <c r="JI451" s="29"/>
      <c r="JJ451" s="29"/>
      <c r="JK451" s="29"/>
      <c r="JL451" s="29"/>
      <c r="JM451" s="29"/>
      <c r="JN451" s="29"/>
      <c r="JO451" s="29"/>
      <c r="JP451" s="29"/>
      <c r="JQ451" s="29"/>
      <c r="JR451" s="29"/>
      <c r="JS451" s="29"/>
      <c r="JT451" s="29"/>
      <c r="JU451" s="29"/>
      <c r="JV451" s="29"/>
      <c r="JW451" s="29"/>
      <c r="JX451" s="29"/>
      <c r="JY451" s="29"/>
      <c r="JZ451" s="29"/>
      <c r="KA451" s="29"/>
      <c r="KB451" s="29"/>
      <c r="KC451" s="29"/>
      <c r="KD451" s="29"/>
      <c r="KE451" s="29"/>
      <c r="KF451" s="29"/>
      <c r="KG451" s="29"/>
      <c r="KH451" s="29"/>
      <c r="KI451" s="29"/>
      <c r="KJ451" s="29"/>
      <c r="KK451" s="29"/>
      <c r="KL451" s="29"/>
      <c r="KM451" s="29"/>
      <c r="KN451" s="29"/>
      <c r="KO451" s="29"/>
      <c r="KP451" s="29"/>
      <c r="KQ451" s="29"/>
      <c r="KR451" s="29"/>
      <c r="KS451" s="29"/>
      <c r="KT451" s="29"/>
      <c r="KU451" s="29"/>
      <c r="KV451" s="29"/>
      <c r="KW451" s="29"/>
      <c r="KX451" s="29"/>
      <c r="KY451" s="29"/>
      <c r="KZ451" s="29"/>
      <c r="LA451" s="29"/>
      <c r="LB451" s="29"/>
      <c r="LC451" s="29"/>
      <c r="LD451" s="29"/>
      <c r="LE451" s="29"/>
      <c r="LF451" s="29"/>
      <c r="LG451" s="29"/>
      <c r="LH451" s="29"/>
      <c r="LI451" s="29"/>
      <c r="LJ451" s="29"/>
      <c r="LK451" s="29"/>
      <c r="LL451" s="29"/>
      <c r="LM451" s="29"/>
      <c r="LN451" s="29"/>
      <c r="LO451" s="29"/>
      <c r="LP451" s="29"/>
      <c r="LQ451" s="29"/>
      <c r="LR451" s="29"/>
      <c r="LS451" s="29"/>
      <c r="LT451" s="29"/>
      <c r="LU451" s="29"/>
      <c r="LV451" s="29"/>
      <c r="LW451" s="29"/>
      <c r="LX451" s="29"/>
      <c r="LY451" s="29"/>
      <c r="LZ451" s="29"/>
      <c r="MA451" s="29"/>
      <c r="MB451" s="29"/>
      <c r="MC451" s="29"/>
      <c r="MD451" s="29"/>
      <c r="ME451" s="29"/>
      <c r="MF451" s="29"/>
      <c r="MG451" s="29"/>
      <c r="MH451" s="29"/>
      <c r="MI451" s="29"/>
      <c r="MJ451" s="29"/>
      <c r="MK451" s="29"/>
      <c r="ML451" s="29"/>
      <c r="MM451" s="29"/>
      <c r="MN451" s="29"/>
      <c r="MO451" s="29"/>
      <c r="MP451" s="29"/>
      <c r="MQ451" s="29"/>
      <c r="MR451" s="29"/>
      <c r="MS451" s="29"/>
      <c r="MT451" s="29"/>
      <c r="MU451" s="29"/>
      <c r="MV451" s="29"/>
      <c r="MW451" s="29"/>
      <c r="MX451" s="29"/>
      <c r="MY451" s="29"/>
      <c r="MZ451" s="29"/>
      <c r="NA451" s="29"/>
      <c r="NB451" s="29"/>
      <c r="NC451" s="29"/>
      <c r="ND451" s="29"/>
      <c r="NE451" s="29"/>
      <c r="NF451" s="29"/>
      <c r="NG451" s="29"/>
      <c r="NH451" s="29"/>
      <c r="NI451" s="29"/>
      <c r="NJ451" s="29"/>
      <c r="NK451" s="29"/>
      <c r="NL451" s="29"/>
      <c r="NM451" s="29"/>
      <c r="NN451" s="29"/>
      <c r="NO451" s="29"/>
      <c r="NP451" s="29"/>
      <c r="NQ451" s="29"/>
      <c r="NR451" s="29"/>
      <c r="NS451" s="29"/>
      <c r="NT451" s="29"/>
      <c r="NU451" s="29"/>
      <c r="NV451" s="29"/>
      <c r="NW451" s="29"/>
      <c r="NX451" s="29"/>
      <c r="NY451" s="29"/>
      <c r="NZ451" s="29"/>
      <c r="OA451" s="29"/>
      <c r="OB451" s="29"/>
      <c r="OC451" s="29"/>
      <c r="OD451" s="29"/>
      <c r="OE451" s="29"/>
      <c r="OF451" s="29"/>
      <c r="OG451" s="29"/>
      <c r="OH451" s="29"/>
      <c r="OI451" s="29"/>
      <c r="OJ451" s="29"/>
      <c r="OK451" s="29"/>
      <c r="OL451" s="29"/>
      <c r="OM451" s="29"/>
      <c r="ON451" s="29"/>
      <c r="OO451" s="29"/>
      <c r="OP451" s="29"/>
      <c r="OQ451" s="29"/>
      <c r="OR451" s="29"/>
      <c r="OS451" s="29"/>
      <c r="OT451" s="29"/>
      <c r="OU451" s="29"/>
      <c r="OV451" s="29"/>
      <c r="OW451" s="29"/>
      <c r="OX451" s="29"/>
      <c r="OY451" s="29"/>
      <c r="OZ451" s="29"/>
      <c r="PA451" s="29"/>
      <c r="PB451" s="29"/>
      <c r="PC451" s="29"/>
      <c r="PD451" s="29"/>
      <c r="PE451" s="29"/>
      <c r="PF451" s="29"/>
      <c r="PG451" s="29"/>
      <c r="PH451" s="29"/>
      <c r="PI451" s="29"/>
      <c r="PJ451" s="29"/>
      <c r="PK451" s="29"/>
      <c r="PL451" s="29"/>
      <c r="PM451" s="29"/>
      <c r="PN451" s="29"/>
      <c r="PO451" s="29"/>
      <c r="PP451" s="29"/>
      <c r="PQ451" s="29"/>
      <c r="PR451" s="29"/>
      <c r="PS451" s="29"/>
      <c r="PT451" s="29"/>
      <c r="PU451" s="29"/>
      <c r="PV451" s="29"/>
      <c r="PW451" s="29"/>
      <c r="PX451" s="29"/>
      <c r="PY451" s="29"/>
      <c r="PZ451" s="29"/>
      <c r="QA451" s="29"/>
      <c r="QB451" s="29"/>
      <c r="QC451" s="29"/>
      <c r="QD451" s="29"/>
      <c r="QE451" s="29"/>
      <c r="QF451" s="29"/>
      <c r="QG451" s="29"/>
      <c r="QH451" s="29"/>
      <c r="QI451" s="29"/>
      <c r="QJ451" s="29"/>
      <c r="QK451" s="29"/>
      <c r="QL451" s="29"/>
      <c r="QM451" s="29"/>
      <c r="QN451" s="29"/>
      <c r="QO451" s="29"/>
      <c r="QP451" s="29"/>
      <c r="QQ451" s="29"/>
      <c r="QR451" s="29"/>
      <c r="QS451" s="29"/>
      <c r="QT451" s="29"/>
      <c r="QU451" s="29"/>
      <c r="QV451" s="29"/>
      <c r="QW451" s="29"/>
      <c r="QX451" s="29"/>
      <c r="QY451" s="29"/>
      <c r="QZ451" s="29"/>
      <c r="RA451" s="29"/>
      <c r="RB451" s="29"/>
      <c r="RC451" s="29"/>
      <c r="RD451" s="29"/>
      <c r="RE451" s="29"/>
      <c r="RF451" s="29"/>
      <c r="RG451" s="29"/>
      <c r="RH451" s="29"/>
      <c r="RI451" s="29"/>
      <c r="RJ451" s="29"/>
      <c r="RK451" s="29"/>
      <c r="RL451" s="29"/>
      <c r="RM451" s="29"/>
      <c r="RN451" s="29"/>
      <c r="RO451" s="29"/>
      <c r="RP451" s="29"/>
      <c r="RQ451" s="29"/>
      <c r="RR451" s="29"/>
      <c r="RS451" s="29"/>
      <c r="RT451" s="29"/>
      <c r="RU451" s="29"/>
      <c r="RV451" s="29"/>
      <c r="RW451" s="29"/>
      <c r="RX451" s="29"/>
      <c r="RY451" s="29"/>
      <c r="RZ451" s="29"/>
      <c r="SA451" s="29"/>
      <c r="SB451" s="29"/>
      <c r="SC451" s="29"/>
      <c r="SD451" s="29"/>
      <c r="SE451" s="29"/>
      <c r="SF451" s="29"/>
      <c r="SG451" s="29"/>
      <c r="SH451" s="29"/>
      <c r="SI451" s="29"/>
      <c r="SJ451" s="29"/>
      <c r="SK451" s="29"/>
      <c r="SL451" s="29"/>
      <c r="SM451" s="29"/>
      <c r="SN451" s="29"/>
      <c r="SO451" s="29"/>
      <c r="SP451" s="29"/>
      <c r="SQ451" s="29"/>
      <c r="SR451" s="29"/>
      <c r="SS451" s="29"/>
      <c r="ST451" s="29"/>
      <c r="SU451" s="29"/>
      <c r="SV451" s="29"/>
      <c r="SW451" s="29"/>
      <c r="SX451" s="29"/>
      <c r="SY451" s="29"/>
      <c r="SZ451" s="29"/>
      <c r="TA451" s="29"/>
      <c r="TB451" s="29"/>
      <c r="TC451" s="29"/>
      <c r="TD451" s="29"/>
      <c r="TE451" s="29"/>
      <c r="TF451" s="29"/>
      <c r="TG451" s="29"/>
      <c r="TH451" s="29"/>
      <c r="TI451" s="29"/>
      <c r="TJ451" s="29"/>
      <c r="TK451" s="29"/>
      <c r="TL451" s="29"/>
      <c r="TM451" s="29"/>
      <c r="TN451" s="29"/>
      <c r="TO451" s="29"/>
      <c r="TP451" s="29"/>
      <c r="TQ451" s="29"/>
      <c r="TR451" s="29"/>
      <c r="TS451" s="29"/>
      <c r="TT451" s="29"/>
      <c r="TU451" s="29"/>
      <c r="TV451" s="29"/>
      <c r="TW451" s="29"/>
      <c r="TX451" s="29"/>
      <c r="TY451" s="29"/>
      <c r="TZ451" s="29"/>
      <c r="UA451" s="29"/>
      <c r="UB451" s="29"/>
      <c r="UC451" s="29"/>
      <c r="UD451" s="29"/>
      <c r="UE451" s="29"/>
      <c r="UF451" s="29"/>
      <c r="UG451" s="29"/>
      <c r="UH451" s="29"/>
      <c r="UI451" s="29"/>
      <c r="UJ451" s="29"/>
      <c r="UK451" s="29"/>
      <c r="UL451" s="29"/>
      <c r="UM451" s="29"/>
      <c r="UN451" s="29"/>
      <c r="UO451" s="29"/>
      <c r="UP451" s="29"/>
      <c r="UQ451" s="29"/>
      <c r="UR451" s="29"/>
      <c r="US451" s="29"/>
      <c r="UT451" s="29"/>
      <c r="UU451" s="29"/>
      <c r="UV451" s="29"/>
      <c r="UW451" s="29"/>
      <c r="UX451" s="29"/>
      <c r="UY451" s="29"/>
      <c r="UZ451" s="29"/>
      <c r="VA451" s="29"/>
      <c r="VB451" s="29"/>
      <c r="VC451" s="29"/>
      <c r="VD451" s="29"/>
      <c r="VE451" s="29"/>
      <c r="VF451" s="29"/>
      <c r="VG451" s="29"/>
      <c r="VH451" s="29"/>
      <c r="VI451" s="29"/>
      <c r="VJ451" s="29"/>
      <c r="VK451" s="29"/>
      <c r="VL451" s="29"/>
      <c r="VM451" s="29"/>
      <c r="VN451" s="29"/>
      <c r="VO451" s="29"/>
      <c r="VP451" s="29"/>
      <c r="VQ451" s="29"/>
      <c r="VR451" s="29"/>
      <c r="VS451" s="29"/>
      <c r="VT451" s="29"/>
      <c r="VU451" s="29"/>
      <c r="VV451" s="29"/>
      <c r="VW451" s="29"/>
      <c r="VX451" s="29"/>
      <c r="VY451" s="29"/>
      <c r="VZ451" s="29"/>
      <c r="WA451" s="29"/>
      <c r="WB451" s="29"/>
      <c r="WC451" s="29"/>
      <c r="WD451" s="29"/>
      <c r="WE451" s="29"/>
      <c r="WF451" s="29"/>
      <c r="WG451" s="29"/>
      <c r="WH451" s="29"/>
      <c r="WI451" s="29"/>
      <c r="WJ451" s="29"/>
      <c r="WK451" s="29"/>
      <c r="WL451" s="29"/>
      <c r="WM451" s="29"/>
      <c r="WN451" s="29"/>
      <c r="WO451" s="29"/>
      <c r="WP451" s="29"/>
      <c r="WQ451" s="29"/>
      <c r="WR451" s="29"/>
      <c r="WS451" s="29"/>
      <c r="WT451" s="29"/>
      <c r="WU451" s="29"/>
      <c r="WV451" s="29"/>
      <c r="WW451" s="29"/>
      <c r="WX451" s="29"/>
      <c r="WY451" s="29"/>
      <c r="WZ451" s="29"/>
      <c r="XA451" s="29"/>
      <c r="XB451" s="29"/>
      <c r="XC451" s="29"/>
      <c r="XD451" s="29"/>
      <c r="XE451" s="29"/>
      <c r="XF451" s="29"/>
      <c r="XG451" s="29"/>
      <c r="XH451" s="29"/>
      <c r="XI451" s="29"/>
      <c r="XJ451" s="29"/>
      <c r="XK451" s="29"/>
      <c r="XL451" s="29"/>
      <c r="XM451" s="29"/>
      <c r="XN451" s="29"/>
      <c r="XO451" s="29"/>
      <c r="XP451" s="29"/>
      <c r="XQ451" s="29"/>
      <c r="XR451" s="29"/>
      <c r="XS451" s="29"/>
      <c r="XT451" s="29"/>
      <c r="XU451" s="29"/>
      <c r="XV451" s="29"/>
      <c r="XW451" s="29"/>
      <c r="XX451" s="29"/>
      <c r="XY451" s="29"/>
      <c r="XZ451" s="29"/>
      <c r="YA451" s="29"/>
      <c r="YB451" s="29"/>
      <c r="YC451" s="29"/>
      <c r="YD451" s="29"/>
      <c r="YE451" s="29"/>
      <c r="YF451" s="29"/>
      <c r="YG451" s="29"/>
      <c r="YH451" s="29"/>
      <c r="YI451" s="29"/>
    </row>
    <row r="452" spans="1:659" s="87" customFormat="1" ht="18.75">
      <c r="A452" s="1106">
        <f t="shared" si="245"/>
        <v>26.280000000000005</v>
      </c>
      <c r="B452" s="1107" t="s">
        <v>321</v>
      </c>
      <c r="C452" s="1108"/>
      <c r="D452" s="1109"/>
      <c r="E452" s="1107"/>
      <c r="F452" s="1107"/>
      <c r="G452" s="1107"/>
      <c r="H452" s="1107"/>
      <c r="I452" s="1107"/>
      <c r="J452" s="1107"/>
      <c r="K452" s="1107"/>
      <c r="L452" s="1107"/>
      <c r="M452" s="1107"/>
      <c r="N452" s="1107"/>
      <c r="O452" s="268"/>
      <c r="P452" s="1110"/>
      <c r="Q452" s="1110"/>
      <c r="R452" s="1107"/>
      <c r="S452" s="1107"/>
      <c r="T452" s="1107"/>
      <c r="U452" s="1107"/>
      <c r="V452" s="1107"/>
      <c r="W452" s="1107"/>
      <c r="X452" s="1107"/>
      <c r="Y452" s="1107"/>
      <c r="Z452" s="1107"/>
      <c r="AA452" s="1107"/>
      <c r="AB452" s="1107"/>
      <c r="AC452" s="1107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  <c r="GO452" s="29"/>
      <c r="GP452" s="29"/>
      <c r="GQ452" s="29"/>
      <c r="GR452" s="29"/>
      <c r="GS452" s="29"/>
      <c r="GT452" s="29"/>
      <c r="GU452" s="29"/>
      <c r="GV452" s="29"/>
      <c r="GW452" s="29"/>
      <c r="GX452" s="29"/>
      <c r="GY452" s="29"/>
      <c r="GZ452" s="29"/>
      <c r="HA452" s="29"/>
      <c r="HB452" s="29"/>
      <c r="HC452" s="29"/>
      <c r="HD452" s="29"/>
      <c r="HE452" s="29"/>
      <c r="HF452" s="29"/>
      <c r="HG452" s="29"/>
      <c r="HH452" s="29"/>
      <c r="HI452" s="29"/>
      <c r="HJ452" s="29"/>
      <c r="HK452" s="29"/>
      <c r="HL452" s="29"/>
      <c r="HM452" s="29"/>
      <c r="HN452" s="29"/>
      <c r="HO452" s="29"/>
      <c r="HP452" s="29"/>
      <c r="HQ452" s="29"/>
      <c r="HR452" s="29"/>
      <c r="HS452" s="29"/>
      <c r="HT452" s="29"/>
      <c r="HU452" s="29"/>
      <c r="HV452" s="29"/>
      <c r="HW452" s="29"/>
      <c r="HX452" s="29"/>
      <c r="HY452" s="29"/>
      <c r="HZ452" s="29"/>
      <c r="IA452" s="29"/>
      <c r="IB452" s="29"/>
      <c r="IC452" s="29"/>
      <c r="ID452" s="29"/>
      <c r="IE452" s="29"/>
      <c r="IF452" s="29"/>
      <c r="IG452" s="29"/>
      <c r="IH452" s="29"/>
      <c r="II452" s="29"/>
      <c r="IJ452" s="29"/>
      <c r="IK452" s="29"/>
      <c r="IL452" s="29"/>
      <c r="IM452" s="29"/>
      <c r="IN452" s="29"/>
      <c r="IO452" s="29"/>
      <c r="IP452" s="29"/>
      <c r="IQ452" s="29"/>
      <c r="IR452" s="29"/>
      <c r="IS452" s="29"/>
      <c r="IT452" s="29"/>
      <c r="IU452" s="29"/>
      <c r="IV452" s="29"/>
      <c r="IW452" s="29"/>
      <c r="IX452" s="29"/>
      <c r="IY452" s="29"/>
      <c r="IZ452" s="29"/>
      <c r="JA452" s="29"/>
      <c r="JB452" s="29"/>
      <c r="JC452" s="29"/>
      <c r="JD452" s="29"/>
      <c r="JE452" s="29"/>
      <c r="JF452" s="29"/>
      <c r="JG452" s="29"/>
      <c r="JH452" s="29"/>
      <c r="JI452" s="29"/>
      <c r="JJ452" s="29"/>
      <c r="JK452" s="29"/>
      <c r="JL452" s="29"/>
      <c r="JM452" s="29"/>
      <c r="JN452" s="29"/>
      <c r="JO452" s="29"/>
      <c r="JP452" s="29"/>
      <c r="JQ452" s="29"/>
      <c r="JR452" s="29"/>
      <c r="JS452" s="29"/>
      <c r="JT452" s="29"/>
      <c r="JU452" s="29"/>
      <c r="JV452" s="29"/>
      <c r="JW452" s="29"/>
      <c r="JX452" s="29"/>
      <c r="JY452" s="29"/>
      <c r="JZ452" s="29"/>
      <c r="KA452" s="29"/>
      <c r="KB452" s="29"/>
      <c r="KC452" s="29"/>
      <c r="KD452" s="29"/>
      <c r="KE452" s="29"/>
      <c r="KF452" s="29"/>
      <c r="KG452" s="29"/>
      <c r="KH452" s="29"/>
      <c r="KI452" s="29"/>
      <c r="KJ452" s="29"/>
      <c r="KK452" s="29"/>
      <c r="KL452" s="29"/>
      <c r="KM452" s="29"/>
      <c r="KN452" s="29"/>
      <c r="KO452" s="29"/>
      <c r="KP452" s="29"/>
      <c r="KQ452" s="29"/>
      <c r="KR452" s="29"/>
      <c r="KS452" s="29"/>
      <c r="KT452" s="29"/>
      <c r="KU452" s="29"/>
      <c r="KV452" s="29"/>
      <c r="KW452" s="29"/>
      <c r="KX452" s="29"/>
      <c r="KY452" s="29"/>
      <c r="KZ452" s="29"/>
      <c r="LA452" s="29"/>
      <c r="LB452" s="29"/>
      <c r="LC452" s="29"/>
      <c r="LD452" s="29"/>
      <c r="LE452" s="29"/>
      <c r="LF452" s="29"/>
      <c r="LG452" s="29"/>
      <c r="LH452" s="29"/>
      <c r="LI452" s="29"/>
      <c r="LJ452" s="29"/>
      <c r="LK452" s="29"/>
      <c r="LL452" s="29"/>
      <c r="LM452" s="29"/>
      <c r="LN452" s="29"/>
      <c r="LO452" s="29"/>
      <c r="LP452" s="29"/>
      <c r="LQ452" s="29"/>
      <c r="LR452" s="29"/>
      <c r="LS452" s="29"/>
      <c r="LT452" s="29"/>
      <c r="LU452" s="29"/>
      <c r="LV452" s="29"/>
      <c r="LW452" s="29"/>
      <c r="LX452" s="29"/>
      <c r="LY452" s="29"/>
      <c r="LZ452" s="29"/>
      <c r="MA452" s="29"/>
      <c r="MB452" s="29"/>
      <c r="MC452" s="29"/>
      <c r="MD452" s="29"/>
      <c r="ME452" s="29"/>
      <c r="MF452" s="29"/>
      <c r="MG452" s="29"/>
      <c r="MH452" s="29"/>
      <c r="MI452" s="29"/>
      <c r="MJ452" s="29"/>
      <c r="MK452" s="29"/>
      <c r="ML452" s="29"/>
      <c r="MM452" s="29"/>
      <c r="MN452" s="29"/>
      <c r="MO452" s="29"/>
      <c r="MP452" s="29"/>
      <c r="MQ452" s="29"/>
      <c r="MR452" s="29"/>
      <c r="MS452" s="29"/>
      <c r="MT452" s="29"/>
      <c r="MU452" s="29"/>
      <c r="MV452" s="29"/>
      <c r="MW452" s="29"/>
      <c r="MX452" s="29"/>
      <c r="MY452" s="29"/>
      <c r="MZ452" s="29"/>
      <c r="NA452" s="29"/>
      <c r="NB452" s="29"/>
      <c r="NC452" s="29"/>
      <c r="ND452" s="29"/>
      <c r="NE452" s="29"/>
      <c r="NF452" s="29"/>
      <c r="NG452" s="29"/>
      <c r="NH452" s="29"/>
      <c r="NI452" s="29"/>
      <c r="NJ452" s="29"/>
      <c r="NK452" s="29"/>
      <c r="NL452" s="29"/>
      <c r="NM452" s="29"/>
      <c r="NN452" s="29"/>
      <c r="NO452" s="29"/>
      <c r="NP452" s="29"/>
      <c r="NQ452" s="29"/>
      <c r="NR452" s="29"/>
      <c r="NS452" s="29"/>
      <c r="NT452" s="29"/>
      <c r="NU452" s="29"/>
      <c r="NV452" s="29"/>
      <c r="NW452" s="29"/>
      <c r="NX452" s="29"/>
      <c r="NY452" s="29"/>
      <c r="NZ452" s="29"/>
      <c r="OA452" s="29"/>
      <c r="OB452" s="29"/>
      <c r="OC452" s="29"/>
      <c r="OD452" s="29"/>
      <c r="OE452" s="29"/>
      <c r="OF452" s="29"/>
      <c r="OG452" s="29"/>
      <c r="OH452" s="29"/>
      <c r="OI452" s="29"/>
      <c r="OJ452" s="29"/>
      <c r="OK452" s="29"/>
      <c r="OL452" s="29"/>
      <c r="OM452" s="29"/>
      <c r="ON452" s="29"/>
      <c r="OO452" s="29"/>
      <c r="OP452" s="29"/>
      <c r="OQ452" s="29"/>
      <c r="OR452" s="29"/>
      <c r="OS452" s="29"/>
      <c r="OT452" s="29"/>
      <c r="OU452" s="29"/>
      <c r="OV452" s="29"/>
      <c r="OW452" s="29"/>
      <c r="OX452" s="29"/>
      <c r="OY452" s="29"/>
      <c r="OZ452" s="29"/>
      <c r="PA452" s="29"/>
      <c r="PB452" s="29"/>
      <c r="PC452" s="29"/>
      <c r="PD452" s="29"/>
      <c r="PE452" s="29"/>
      <c r="PF452" s="29"/>
      <c r="PG452" s="29"/>
      <c r="PH452" s="29"/>
      <c r="PI452" s="29"/>
      <c r="PJ452" s="29"/>
      <c r="PK452" s="29"/>
      <c r="PL452" s="29"/>
      <c r="PM452" s="29"/>
      <c r="PN452" s="29"/>
      <c r="PO452" s="29"/>
      <c r="PP452" s="29"/>
      <c r="PQ452" s="29"/>
      <c r="PR452" s="29"/>
      <c r="PS452" s="29"/>
      <c r="PT452" s="29"/>
      <c r="PU452" s="29"/>
      <c r="PV452" s="29"/>
      <c r="PW452" s="29"/>
      <c r="PX452" s="29"/>
      <c r="PY452" s="29"/>
      <c r="PZ452" s="29"/>
      <c r="QA452" s="29"/>
      <c r="QB452" s="29"/>
      <c r="QC452" s="29"/>
      <c r="QD452" s="29"/>
      <c r="QE452" s="29"/>
      <c r="QF452" s="29"/>
      <c r="QG452" s="29"/>
      <c r="QH452" s="29"/>
      <c r="QI452" s="29"/>
      <c r="QJ452" s="29"/>
      <c r="QK452" s="29"/>
      <c r="QL452" s="29"/>
      <c r="QM452" s="29"/>
      <c r="QN452" s="29"/>
      <c r="QO452" s="29"/>
      <c r="QP452" s="29"/>
      <c r="QQ452" s="29"/>
      <c r="QR452" s="29"/>
      <c r="QS452" s="29"/>
      <c r="QT452" s="29"/>
      <c r="QU452" s="29"/>
      <c r="QV452" s="29"/>
      <c r="QW452" s="29"/>
      <c r="QX452" s="29"/>
      <c r="QY452" s="29"/>
      <c r="QZ452" s="29"/>
      <c r="RA452" s="29"/>
      <c r="RB452" s="29"/>
      <c r="RC452" s="29"/>
      <c r="RD452" s="29"/>
      <c r="RE452" s="29"/>
      <c r="RF452" s="29"/>
      <c r="RG452" s="29"/>
      <c r="RH452" s="29"/>
      <c r="RI452" s="29"/>
      <c r="RJ452" s="29"/>
      <c r="RK452" s="29"/>
      <c r="RL452" s="29"/>
      <c r="RM452" s="29"/>
      <c r="RN452" s="29"/>
      <c r="RO452" s="29"/>
      <c r="RP452" s="29"/>
      <c r="RQ452" s="29"/>
      <c r="RR452" s="29"/>
      <c r="RS452" s="29"/>
      <c r="RT452" s="29"/>
      <c r="RU452" s="29"/>
      <c r="RV452" s="29"/>
      <c r="RW452" s="29"/>
      <c r="RX452" s="29"/>
      <c r="RY452" s="29"/>
      <c r="RZ452" s="29"/>
      <c r="SA452" s="29"/>
      <c r="SB452" s="29"/>
      <c r="SC452" s="29"/>
      <c r="SD452" s="29"/>
      <c r="SE452" s="29"/>
      <c r="SF452" s="29"/>
      <c r="SG452" s="29"/>
      <c r="SH452" s="29"/>
      <c r="SI452" s="29"/>
      <c r="SJ452" s="29"/>
      <c r="SK452" s="29"/>
      <c r="SL452" s="29"/>
      <c r="SM452" s="29"/>
      <c r="SN452" s="29"/>
      <c r="SO452" s="29"/>
      <c r="SP452" s="29"/>
      <c r="SQ452" s="29"/>
      <c r="SR452" s="29"/>
      <c r="SS452" s="29"/>
      <c r="ST452" s="29"/>
      <c r="SU452" s="29"/>
      <c r="SV452" s="29"/>
      <c r="SW452" s="29"/>
      <c r="SX452" s="29"/>
      <c r="SY452" s="29"/>
      <c r="SZ452" s="29"/>
      <c r="TA452" s="29"/>
      <c r="TB452" s="29"/>
      <c r="TC452" s="29"/>
      <c r="TD452" s="29"/>
      <c r="TE452" s="29"/>
      <c r="TF452" s="29"/>
      <c r="TG452" s="29"/>
      <c r="TH452" s="29"/>
      <c r="TI452" s="29"/>
      <c r="TJ452" s="29"/>
      <c r="TK452" s="29"/>
      <c r="TL452" s="29"/>
      <c r="TM452" s="29"/>
      <c r="TN452" s="29"/>
      <c r="TO452" s="29"/>
      <c r="TP452" s="29"/>
      <c r="TQ452" s="29"/>
      <c r="TR452" s="29"/>
      <c r="TS452" s="29"/>
      <c r="TT452" s="29"/>
      <c r="TU452" s="29"/>
      <c r="TV452" s="29"/>
      <c r="TW452" s="29"/>
      <c r="TX452" s="29"/>
      <c r="TY452" s="29"/>
      <c r="TZ452" s="29"/>
      <c r="UA452" s="29"/>
      <c r="UB452" s="29"/>
      <c r="UC452" s="29"/>
      <c r="UD452" s="29"/>
      <c r="UE452" s="29"/>
      <c r="UF452" s="29"/>
      <c r="UG452" s="29"/>
      <c r="UH452" s="29"/>
      <c r="UI452" s="29"/>
      <c r="UJ452" s="29"/>
      <c r="UK452" s="29"/>
      <c r="UL452" s="29"/>
      <c r="UM452" s="29"/>
      <c r="UN452" s="29"/>
      <c r="UO452" s="29"/>
      <c r="UP452" s="29"/>
      <c r="UQ452" s="29"/>
      <c r="UR452" s="29"/>
      <c r="US452" s="29"/>
      <c r="UT452" s="29"/>
      <c r="UU452" s="29"/>
      <c r="UV452" s="29"/>
      <c r="UW452" s="29"/>
      <c r="UX452" s="29"/>
      <c r="UY452" s="29"/>
      <c r="UZ452" s="29"/>
      <c r="VA452" s="29"/>
      <c r="VB452" s="29"/>
      <c r="VC452" s="29"/>
      <c r="VD452" s="29"/>
      <c r="VE452" s="29"/>
      <c r="VF452" s="29"/>
      <c r="VG452" s="29"/>
      <c r="VH452" s="29"/>
      <c r="VI452" s="29"/>
      <c r="VJ452" s="29"/>
      <c r="VK452" s="29"/>
      <c r="VL452" s="29"/>
      <c r="VM452" s="29"/>
      <c r="VN452" s="29"/>
      <c r="VO452" s="29"/>
      <c r="VP452" s="29"/>
      <c r="VQ452" s="29"/>
      <c r="VR452" s="29"/>
      <c r="VS452" s="29"/>
      <c r="VT452" s="29"/>
      <c r="VU452" s="29"/>
      <c r="VV452" s="29"/>
      <c r="VW452" s="29"/>
      <c r="VX452" s="29"/>
      <c r="VY452" s="29"/>
      <c r="VZ452" s="29"/>
      <c r="WA452" s="29"/>
      <c r="WB452" s="29"/>
      <c r="WC452" s="29"/>
      <c r="WD452" s="29"/>
      <c r="WE452" s="29"/>
      <c r="WF452" s="29"/>
      <c r="WG452" s="29"/>
      <c r="WH452" s="29"/>
      <c r="WI452" s="29"/>
      <c r="WJ452" s="29"/>
      <c r="WK452" s="29"/>
      <c r="WL452" s="29"/>
      <c r="WM452" s="29"/>
      <c r="WN452" s="29"/>
      <c r="WO452" s="29"/>
      <c r="WP452" s="29"/>
      <c r="WQ452" s="29"/>
      <c r="WR452" s="29"/>
      <c r="WS452" s="29"/>
      <c r="WT452" s="29"/>
      <c r="WU452" s="29"/>
      <c r="WV452" s="29"/>
      <c r="WW452" s="29"/>
      <c r="WX452" s="29"/>
      <c r="WY452" s="29"/>
      <c r="WZ452" s="29"/>
      <c r="XA452" s="29"/>
      <c r="XB452" s="29"/>
      <c r="XC452" s="29"/>
      <c r="XD452" s="29"/>
      <c r="XE452" s="29"/>
      <c r="XF452" s="29"/>
      <c r="XG452" s="29"/>
      <c r="XH452" s="29"/>
      <c r="XI452" s="29"/>
      <c r="XJ452" s="29"/>
      <c r="XK452" s="29"/>
      <c r="XL452" s="29"/>
      <c r="XM452" s="29"/>
      <c r="XN452" s="29"/>
      <c r="XO452" s="29"/>
      <c r="XP452" s="29"/>
      <c r="XQ452" s="29"/>
      <c r="XR452" s="29"/>
      <c r="XS452" s="29"/>
      <c r="XT452" s="29"/>
      <c r="XU452" s="29"/>
      <c r="XV452" s="29"/>
      <c r="XW452" s="29"/>
      <c r="XX452" s="29"/>
      <c r="XY452" s="29"/>
      <c r="XZ452" s="29"/>
      <c r="YA452" s="29"/>
      <c r="YB452" s="29"/>
      <c r="YC452" s="29"/>
      <c r="YD452" s="29"/>
      <c r="YE452" s="29"/>
      <c r="YF452" s="29"/>
      <c r="YG452" s="29"/>
      <c r="YH452" s="29"/>
      <c r="YI452" s="29"/>
    </row>
    <row r="453" spans="1:659" ht="37.5">
      <c r="A453" s="971">
        <f t="shared" si="245"/>
        <v>26.290000000000006</v>
      </c>
      <c r="B453" s="985" t="s">
        <v>162</v>
      </c>
      <c r="C453" s="986"/>
      <c r="D453" s="987"/>
      <c r="E453" s="985"/>
      <c r="F453" s="985"/>
      <c r="G453" s="985"/>
      <c r="H453" s="985"/>
      <c r="I453" s="985"/>
      <c r="J453" s="985"/>
      <c r="K453" s="985"/>
      <c r="L453" s="985"/>
      <c r="M453" s="985"/>
      <c r="N453" s="985"/>
      <c r="O453" s="240">
        <v>2</v>
      </c>
      <c r="P453" s="988"/>
      <c r="Q453" s="988"/>
      <c r="R453" s="985"/>
      <c r="S453" s="985"/>
      <c r="T453" s="985"/>
      <c r="U453" s="985"/>
      <c r="V453" s="985"/>
      <c r="W453" s="985"/>
      <c r="X453" s="985"/>
      <c r="Y453" s="985"/>
      <c r="Z453" s="985"/>
      <c r="AA453" s="985"/>
      <c r="AB453" s="985"/>
      <c r="AC453" s="985"/>
    </row>
    <row r="454" spans="1:659" ht="37.5">
      <c r="A454" s="971">
        <f t="shared" si="245"/>
        <v>26.300000000000008</v>
      </c>
      <c r="B454" s="985" t="s">
        <v>163</v>
      </c>
      <c r="C454" s="986"/>
      <c r="D454" s="987"/>
      <c r="E454" s="985"/>
      <c r="F454" s="985"/>
      <c r="G454" s="985"/>
      <c r="H454" s="985"/>
      <c r="I454" s="985"/>
      <c r="J454" s="985"/>
      <c r="K454" s="985"/>
      <c r="L454" s="985"/>
      <c r="M454" s="985"/>
      <c r="N454" s="985"/>
      <c r="O454" s="240">
        <v>3</v>
      </c>
      <c r="P454" s="988"/>
      <c r="Q454" s="988"/>
      <c r="R454" s="985"/>
      <c r="S454" s="985"/>
      <c r="T454" s="985"/>
      <c r="U454" s="985"/>
      <c r="V454" s="985"/>
      <c r="W454" s="985"/>
      <c r="X454" s="985"/>
      <c r="Y454" s="985"/>
      <c r="Z454" s="985"/>
      <c r="AA454" s="985"/>
      <c r="AB454" s="985"/>
      <c r="AC454" s="985"/>
    </row>
    <row r="455" spans="1:659" ht="19.5">
      <c r="A455" s="971">
        <f t="shared" si="245"/>
        <v>26.310000000000009</v>
      </c>
      <c r="B455" s="985" t="s">
        <v>280</v>
      </c>
      <c r="C455" s="986"/>
      <c r="D455" s="987"/>
      <c r="E455" s="985"/>
      <c r="F455" s="985"/>
      <c r="G455" s="985"/>
      <c r="H455" s="985"/>
      <c r="I455" s="985"/>
      <c r="J455" s="985"/>
      <c r="K455" s="985"/>
      <c r="L455" s="985"/>
      <c r="M455" s="985"/>
      <c r="N455" s="985"/>
      <c r="O455" s="241">
        <v>0.375</v>
      </c>
      <c r="P455" s="988"/>
      <c r="Q455" s="988"/>
      <c r="R455" s="985"/>
      <c r="S455" s="985"/>
      <c r="T455" s="985"/>
      <c r="U455" s="985"/>
      <c r="V455" s="985"/>
      <c r="W455" s="985"/>
      <c r="X455" s="985"/>
      <c r="Y455" s="985"/>
      <c r="Z455" s="985"/>
      <c r="AA455" s="985"/>
      <c r="AB455" s="985"/>
      <c r="AC455" s="985"/>
    </row>
    <row r="456" spans="1:659" ht="37.5">
      <c r="A456" s="971">
        <f t="shared" si="245"/>
        <v>26.320000000000011</v>
      </c>
      <c r="B456" s="985" t="s">
        <v>155</v>
      </c>
      <c r="C456" s="986"/>
      <c r="D456" s="987"/>
      <c r="E456" s="985"/>
      <c r="F456" s="985"/>
      <c r="G456" s="985"/>
      <c r="H456" s="985"/>
      <c r="I456" s="985"/>
      <c r="J456" s="985"/>
      <c r="K456" s="985"/>
      <c r="L456" s="985"/>
      <c r="M456" s="985"/>
      <c r="N456" s="985"/>
      <c r="O456" s="242"/>
      <c r="P456" s="988"/>
      <c r="Q456" s="988"/>
      <c r="R456" s="985"/>
      <c r="S456" s="985"/>
      <c r="T456" s="985"/>
      <c r="U456" s="985"/>
      <c r="V456" s="985"/>
      <c r="W456" s="985"/>
      <c r="X456" s="985"/>
      <c r="Y456" s="985"/>
      <c r="Z456" s="985"/>
      <c r="AA456" s="985"/>
      <c r="AB456" s="985"/>
      <c r="AC456" s="985"/>
    </row>
    <row r="457" spans="1:659" ht="37.5">
      <c r="A457" s="987"/>
      <c r="B457" s="990" t="s">
        <v>165</v>
      </c>
      <c r="C457" s="982"/>
      <c r="D457" s="983"/>
      <c r="E457" s="990"/>
      <c r="F457" s="990"/>
      <c r="G457" s="990"/>
      <c r="H457" s="990"/>
      <c r="I457" s="990"/>
      <c r="J457" s="990"/>
      <c r="K457" s="990"/>
      <c r="L457" s="990"/>
      <c r="M457" s="990"/>
      <c r="N457" s="990"/>
      <c r="O457" s="239"/>
      <c r="P457" s="991"/>
      <c r="Q457" s="991"/>
      <c r="R457" s="990"/>
      <c r="S457" s="990"/>
      <c r="T457" s="990"/>
      <c r="U457" s="990"/>
      <c r="V457" s="990"/>
      <c r="W457" s="990"/>
      <c r="X457" s="990"/>
      <c r="Y457" s="990"/>
      <c r="Z457" s="990"/>
      <c r="AA457" s="990"/>
      <c r="AB457" s="990"/>
      <c r="AC457" s="990"/>
    </row>
    <row r="458" spans="1:659" ht="18.75">
      <c r="A458" s="987"/>
      <c r="B458" s="990" t="s">
        <v>166</v>
      </c>
      <c r="C458" s="982"/>
      <c r="D458" s="983"/>
      <c r="E458" s="990"/>
      <c r="F458" s="990"/>
      <c r="G458" s="990"/>
      <c r="H458" s="990"/>
      <c r="I458" s="990"/>
      <c r="J458" s="990"/>
      <c r="K458" s="990"/>
      <c r="L458" s="990"/>
      <c r="M458" s="990"/>
      <c r="N458" s="990"/>
      <c r="O458" s="239"/>
      <c r="P458" s="991"/>
      <c r="Q458" s="991"/>
      <c r="R458" s="990"/>
      <c r="S458" s="990"/>
      <c r="T458" s="990"/>
      <c r="U458" s="990"/>
      <c r="V458" s="990"/>
      <c r="W458" s="990"/>
      <c r="X458" s="990"/>
      <c r="Y458" s="990"/>
      <c r="Z458" s="990"/>
      <c r="AA458" s="990"/>
      <c r="AB458" s="990"/>
      <c r="AC458" s="990"/>
    </row>
    <row r="459" spans="1:659" ht="37.5">
      <c r="A459" s="939">
        <v>26.33</v>
      </c>
      <c r="B459" s="973" t="s">
        <v>167</v>
      </c>
      <c r="C459" s="974"/>
      <c r="D459" s="975"/>
      <c r="E459" s="973"/>
      <c r="F459" s="973"/>
      <c r="G459" s="973"/>
      <c r="H459" s="973"/>
      <c r="I459" s="973"/>
      <c r="J459" s="973"/>
      <c r="K459" s="973"/>
      <c r="L459" s="973"/>
      <c r="M459" s="973"/>
      <c r="N459" s="973"/>
      <c r="O459" s="240">
        <v>9</v>
      </c>
      <c r="P459" s="976"/>
      <c r="Q459" s="976"/>
      <c r="R459" s="973"/>
      <c r="S459" s="973"/>
      <c r="T459" s="973"/>
      <c r="U459" s="973"/>
      <c r="V459" s="973"/>
      <c r="W459" s="973"/>
      <c r="X459" s="973"/>
      <c r="Y459" s="973"/>
      <c r="Z459" s="973"/>
      <c r="AA459" s="973"/>
      <c r="AB459" s="973"/>
      <c r="AC459" s="973"/>
    </row>
    <row r="460" spans="1:659" ht="37.5">
      <c r="A460" s="971">
        <f t="shared" ref="A460:A462" si="246">+A459+0.01</f>
        <v>26.34</v>
      </c>
      <c r="B460" s="973" t="s">
        <v>168</v>
      </c>
      <c r="C460" s="974"/>
      <c r="D460" s="975"/>
      <c r="E460" s="973"/>
      <c r="F460" s="973"/>
      <c r="G460" s="973"/>
      <c r="H460" s="973"/>
      <c r="I460" s="973"/>
      <c r="J460" s="973"/>
      <c r="K460" s="973"/>
      <c r="L460" s="973"/>
      <c r="M460" s="973"/>
      <c r="N460" s="973"/>
      <c r="O460" s="240">
        <v>0.6</v>
      </c>
      <c r="P460" s="976"/>
      <c r="Q460" s="976"/>
      <c r="R460" s="973"/>
      <c r="S460" s="973"/>
      <c r="T460" s="973"/>
      <c r="U460" s="973"/>
      <c r="V460" s="973"/>
      <c r="W460" s="973"/>
      <c r="X460" s="973"/>
      <c r="Y460" s="973"/>
      <c r="Z460" s="973"/>
      <c r="AA460" s="973"/>
      <c r="AB460" s="973"/>
      <c r="AC460" s="973"/>
    </row>
    <row r="461" spans="1:659" ht="56.25">
      <c r="A461" s="971">
        <f t="shared" si="246"/>
        <v>26.35</v>
      </c>
      <c r="B461" s="949" t="s">
        <v>169</v>
      </c>
      <c r="C461" s="947"/>
      <c r="D461" s="939"/>
      <c r="E461" s="949"/>
      <c r="F461" s="949"/>
      <c r="G461" s="949"/>
      <c r="H461" s="949"/>
      <c r="I461" s="949"/>
      <c r="J461" s="949"/>
      <c r="K461" s="949"/>
      <c r="L461" s="949"/>
      <c r="M461" s="949"/>
      <c r="N461" s="949"/>
      <c r="O461" s="240">
        <v>0.5</v>
      </c>
      <c r="P461" s="950"/>
      <c r="Q461" s="950"/>
      <c r="R461" s="949"/>
      <c r="S461" s="949"/>
      <c r="T461" s="949"/>
      <c r="U461" s="949"/>
      <c r="V461" s="949"/>
      <c r="W461" s="949"/>
      <c r="X461" s="949"/>
      <c r="Y461" s="949"/>
      <c r="Z461" s="949"/>
      <c r="AA461" s="949"/>
      <c r="AB461" s="949"/>
      <c r="AC461" s="949"/>
    </row>
    <row r="462" spans="1:659" ht="18.75">
      <c r="A462" s="971">
        <f t="shared" si="246"/>
        <v>26.360000000000003</v>
      </c>
      <c r="B462" s="973" t="s">
        <v>170</v>
      </c>
      <c r="C462" s="974"/>
      <c r="D462" s="975"/>
      <c r="E462" s="973"/>
      <c r="F462" s="973"/>
      <c r="G462" s="973"/>
      <c r="H462" s="973"/>
      <c r="I462" s="973"/>
      <c r="J462" s="973"/>
      <c r="K462" s="973"/>
      <c r="L462" s="973"/>
      <c r="M462" s="973"/>
      <c r="N462" s="973"/>
      <c r="O462" s="243"/>
      <c r="P462" s="976"/>
      <c r="Q462" s="976"/>
      <c r="R462" s="973"/>
      <c r="S462" s="973"/>
      <c r="T462" s="973"/>
      <c r="U462" s="973"/>
      <c r="V462" s="973"/>
      <c r="W462" s="973"/>
      <c r="X462" s="973"/>
      <c r="Y462" s="973"/>
      <c r="Z462" s="973"/>
      <c r="AA462" s="973"/>
      <c r="AB462" s="973"/>
      <c r="AC462" s="973"/>
    </row>
    <row r="463" spans="1:659" ht="18.75">
      <c r="A463" s="939" t="s">
        <v>19</v>
      </c>
      <c r="B463" s="973" t="s">
        <v>171</v>
      </c>
      <c r="C463" s="974"/>
      <c r="D463" s="975"/>
      <c r="E463" s="973"/>
      <c r="F463" s="973"/>
      <c r="G463" s="973"/>
      <c r="H463" s="973"/>
      <c r="I463" s="973"/>
      <c r="J463" s="973"/>
      <c r="K463" s="973"/>
      <c r="L463" s="973"/>
      <c r="M463" s="973"/>
      <c r="N463" s="973"/>
      <c r="O463" s="244">
        <v>3</v>
      </c>
      <c r="P463" s="976"/>
      <c r="Q463" s="976"/>
      <c r="R463" s="973"/>
      <c r="S463" s="973"/>
      <c r="T463" s="973"/>
      <c r="U463" s="973"/>
      <c r="V463" s="973"/>
      <c r="W463" s="973"/>
      <c r="X463" s="973"/>
      <c r="Y463" s="973"/>
      <c r="Z463" s="973"/>
      <c r="AA463" s="973"/>
      <c r="AB463" s="973"/>
      <c r="AC463" s="973"/>
    </row>
    <row r="464" spans="1:659" ht="56.25">
      <c r="A464" s="939" t="s">
        <v>20</v>
      </c>
      <c r="B464" s="973" t="s">
        <v>172</v>
      </c>
      <c r="C464" s="974"/>
      <c r="D464" s="975"/>
      <c r="E464" s="973"/>
      <c r="F464" s="973"/>
      <c r="G464" s="973"/>
      <c r="H464" s="973"/>
      <c r="I464" s="973"/>
      <c r="J464" s="973"/>
      <c r="K464" s="973"/>
      <c r="L464" s="973"/>
      <c r="M464" s="973"/>
      <c r="N464" s="973"/>
      <c r="O464" s="244">
        <v>9.6</v>
      </c>
      <c r="P464" s="976"/>
      <c r="Q464" s="976"/>
      <c r="R464" s="973"/>
      <c r="S464" s="973"/>
      <c r="T464" s="973"/>
      <c r="U464" s="973"/>
      <c r="V464" s="973"/>
      <c r="W464" s="973"/>
      <c r="X464" s="973"/>
      <c r="Y464" s="973"/>
      <c r="Z464" s="973"/>
      <c r="AA464" s="973"/>
      <c r="AB464" s="973"/>
      <c r="AC464" s="973"/>
    </row>
    <row r="465" spans="1:29" ht="75">
      <c r="A465" s="939" t="s">
        <v>21</v>
      </c>
      <c r="B465" s="973" t="s">
        <v>223</v>
      </c>
      <c r="C465" s="974"/>
      <c r="D465" s="975"/>
      <c r="E465" s="973"/>
      <c r="F465" s="973"/>
      <c r="G465" s="973"/>
      <c r="H465" s="973"/>
      <c r="I465" s="973"/>
      <c r="J465" s="973"/>
      <c r="K465" s="973"/>
      <c r="L465" s="973"/>
      <c r="M465" s="973"/>
      <c r="N465" s="973"/>
      <c r="O465" s="240">
        <v>2.88</v>
      </c>
      <c r="P465" s="976"/>
      <c r="Q465" s="976"/>
      <c r="R465" s="973"/>
      <c r="S465" s="973"/>
      <c r="T465" s="973"/>
      <c r="U465" s="973"/>
      <c r="V465" s="973"/>
      <c r="W465" s="973"/>
      <c r="X465" s="973"/>
      <c r="Y465" s="973"/>
      <c r="Z465" s="973"/>
      <c r="AA465" s="973"/>
      <c r="AB465" s="973"/>
      <c r="AC465" s="973"/>
    </row>
    <row r="466" spans="1:29" ht="37.5">
      <c r="A466" s="939" t="s">
        <v>173</v>
      </c>
      <c r="B466" s="973" t="s">
        <v>174</v>
      </c>
      <c r="C466" s="974"/>
      <c r="D466" s="975"/>
      <c r="E466" s="973"/>
      <c r="F466" s="973"/>
      <c r="G466" s="973"/>
      <c r="H466" s="973"/>
      <c r="I466" s="973"/>
      <c r="J466" s="973"/>
      <c r="K466" s="973"/>
      <c r="L466" s="973"/>
      <c r="M466" s="973"/>
      <c r="N466" s="973"/>
      <c r="O466" s="240">
        <v>1.5</v>
      </c>
      <c r="P466" s="976"/>
      <c r="Q466" s="976"/>
      <c r="R466" s="973"/>
      <c r="S466" s="973"/>
      <c r="T466" s="973"/>
      <c r="U466" s="973"/>
      <c r="V466" s="973"/>
      <c r="W466" s="973"/>
      <c r="X466" s="973"/>
      <c r="Y466" s="973"/>
      <c r="Z466" s="973"/>
      <c r="AA466" s="973"/>
      <c r="AB466" s="973"/>
      <c r="AC466" s="973"/>
    </row>
    <row r="467" spans="1:29" ht="37.5">
      <c r="A467" s="939" t="s">
        <v>175</v>
      </c>
      <c r="B467" s="973" t="s">
        <v>176</v>
      </c>
      <c r="C467" s="974"/>
      <c r="D467" s="975"/>
      <c r="E467" s="973"/>
      <c r="F467" s="973"/>
      <c r="G467" s="973"/>
      <c r="H467" s="973"/>
      <c r="I467" s="973"/>
      <c r="J467" s="973"/>
      <c r="K467" s="973"/>
      <c r="L467" s="973"/>
      <c r="M467" s="973"/>
      <c r="N467" s="973"/>
      <c r="O467" s="240">
        <v>1.2</v>
      </c>
      <c r="P467" s="976"/>
      <c r="Q467" s="976"/>
      <c r="R467" s="973"/>
      <c r="S467" s="973"/>
      <c r="T467" s="973"/>
      <c r="U467" s="973"/>
      <c r="V467" s="973"/>
      <c r="W467" s="973"/>
      <c r="X467" s="973"/>
      <c r="Y467" s="973"/>
      <c r="Z467" s="973"/>
      <c r="AA467" s="973"/>
      <c r="AB467" s="973"/>
      <c r="AC467" s="973"/>
    </row>
    <row r="468" spans="1:29" ht="75">
      <c r="A468" s="939" t="s">
        <v>177</v>
      </c>
      <c r="B468" s="973" t="s">
        <v>178</v>
      </c>
      <c r="C468" s="974"/>
      <c r="D468" s="975"/>
      <c r="E468" s="973"/>
      <c r="F468" s="973"/>
      <c r="G468" s="973"/>
      <c r="H468" s="973"/>
      <c r="I468" s="973"/>
      <c r="J468" s="973"/>
      <c r="K468" s="973"/>
      <c r="L468" s="973"/>
      <c r="M468" s="973"/>
      <c r="N468" s="973"/>
      <c r="O468" s="240">
        <v>1.2</v>
      </c>
      <c r="P468" s="976"/>
      <c r="Q468" s="976"/>
      <c r="R468" s="973"/>
      <c r="S468" s="973"/>
      <c r="T468" s="973"/>
      <c r="U468" s="973"/>
      <c r="V468" s="973"/>
      <c r="W468" s="973"/>
      <c r="X468" s="973"/>
      <c r="Y468" s="973"/>
      <c r="Z468" s="973"/>
      <c r="AA468" s="973"/>
      <c r="AB468" s="973"/>
      <c r="AC468" s="973"/>
    </row>
    <row r="469" spans="1:29" ht="56.25">
      <c r="A469" s="939" t="s">
        <v>179</v>
      </c>
      <c r="B469" s="973" t="s">
        <v>224</v>
      </c>
      <c r="C469" s="974"/>
      <c r="D469" s="975"/>
      <c r="E469" s="973"/>
      <c r="F469" s="973"/>
      <c r="G469" s="973"/>
      <c r="H469" s="973"/>
      <c r="I469" s="973"/>
      <c r="J469" s="973"/>
      <c r="K469" s="973"/>
      <c r="L469" s="973"/>
      <c r="M469" s="973"/>
      <c r="N469" s="973"/>
      <c r="O469" s="240">
        <v>1.8</v>
      </c>
      <c r="P469" s="976"/>
      <c r="Q469" s="976"/>
      <c r="R469" s="973"/>
      <c r="S469" s="973"/>
      <c r="T469" s="973"/>
      <c r="U469" s="973"/>
      <c r="V469" s="973"/>
      <c r="W469" s="973"/>
      <c r="X469" s="973"/>
      <c r="Y469" s="973"/>
      <c r="Z469" s="973"/>
      <c r="AA469" s="973"/>
      <c r="AB469" s="973"/>
      <c r="AC469" s="973"/>
    </row>
    <row r="470" spans="1:29" ht="37.5">
      <c r="A470" s="939">
        <v>26.37</v>
      </c>
      <c r="B470" s="973" t="s">
        <v>271</v>
      </c>
      <c r="C470" s="974"/>
      <c r="D470" s="975"/>
      <c r="E470" s="973"/>
      <c r="F470" s="973"/>
      <c r="G470" s="973"/>
      <c r="H470" s="973"/>
      <c r="I470" s="973"/>
      <c r="J470" s="973"/>
      <c r="K470" s="973"/>
      <c r="L470" s="973"/>
      <c r="M470" s="973"/>
      <c r="N470" s="973"/>
      <c r="O470" s="240">
        <v>0.5</v>
      </c>
      <c r="P470" s="976"/>
      <c r="Q470" s="976"/>
      <c r="R470" s="973"/>
      <c r="S470" s="973"/>
      <c r="T470" s="973"/>
      <c r="U470" s="973"/>
      <c r="V470" s="973"/>
      <c r="W470" s="973"/>
      <c r="X470" s="973"/>
      <c r="Y470" s="973"/>
      <c r="Z470" s="973"/>
      <c r="AA470" s="973"/>
      <c r="AB470" s="973"/>
      <c r="AC470" s="973"/>
    </row>
    <row r="471" spans="1:29" ht="37.5">
      <c r="A471" s="971">
        <f t="shared" ref="A471:A479" si="247">+A470+0.01</f>
        <v>26.380000000000003</v>
      </c>
      <c r="B471" s="973" t="s">
        <v>272</v>
      </c>
      <c r="C471" s="974"/>
      <c r="D471" s="975"/>
      <c r="E471" s="973"/>
      <c r="F471" s="973"/>
      <c r="G471" s="973"/>
      <c r="H471" s="973"/>
      <c r="I471" s="973"/>
      <c r="J471" s="973"/>
      <c r="K471" s="973"/>
      <c r="L471" s="973"/>
      <c r="M471" s="973"/>
      <c r="N471" s="973"/>
      <c r="O471" s="240">
        <v>0.5</v>
      </c>
      <c r="P471" s="976"/>
      <c r="Q471" s="976"/>
      <c r="R471" s="973"/>
      <c r="S471" s="973"/>
      <c r="T471" s="973"/>
      <c r="U471" s="973"/>
      <c r="V471" s="973"/>
      <c r="W471" s="973"/>
      <c r="X471" s="973"/>
      <c r="Y471" s="973"/>
      <c r="Z471" s="973"/>
      <c r="AA471" s="973"/>
      <c r="AB471" s="973"/>
      <c r="AC471" s="973"/>
    </row>
    <row r="472" spans="1:29" ht="37.5">
      <c r="A472" s="971">
        <f t="shared" si="247"/>
        <v>26.390000000000004</v>
      </c>
      <c r="B472" s="973" t="s">
        <v>198</v>
      </c>
      <c r="C472" s="974"/>
      <c r="D472" s="975"/>
      <c r="E472" s="973"/>
      <c r="F472" s="973"/>
      <c r="G472" s="973"/>
      <c r="H472" s="973"/>
      <c r="I472" s="973"/>
      <c r="J472" s="973"/>
      <c r="K472" s="973"/>
      <c r="L472" s="973"/>
      <c r="M472" s="973"/>
      <c r="N472" s="973"/>
      <c r="O472" s="241">
        <v>0.625</v>
      </c>
      <c r="P472" s="976"/>
      <c r="Q472" s="976"/>
      <c r="R472" s="973"/>
      <c r="S472" s="973"/>
      <c r="T472" s="973"/>
      <c r="U472" s="973"/>
      <c r="V472" s="973"/>
      <c r="W472" s="973"/>
      <c r="X472" s="973"/>
      <c r="Y472" s="973"/>
      <c r="Z472" s="973"/>
      <c r="AA472" s="973"/>
      <c r="AB472" s="973"/>
      <c r="AC472" s="973"/>
    </row>
    <row r="473" spans="1:29" ht="37.5">
      <c r="A473" s="971">
        <f t="shared" si="247"/>
        <v>26.400000000000006</v>
      </c>
      <c r="B473" s="973" t="s">
        <v>180</v>
      </c>
      <c r="C473" s="974"/>
      <c r="D473" s="975"/>
      <c r="E473" s="973"/>
      <c r="F473" s="973"/>
      <c r="G473" s="973"/>
      <c r="H473" s="973"/>
      <c r="I473" s="973"/>
      <c r="J473" s="973"/>
      <c r="K473" s="973"/>
      <c r="L473" s="973"/>
      <c r="M473" s="973"/>
      <c r="N473" s="973"/>
      <c r="O473" s="241">
        <v>0.375</v>
      </c>
      <c r="P473" s="976"/>
      <c r="Q473" s="976"/>
      <c r="R473" s="973"/>
      <c r="S473" s="973"/>
      <c r="T473" s="973"/>
      <c r="U473" s="973"/>
      <c r="V473" s="973"/>
      <c r="W473" s="973"/>
      <c r="X473" s="973"/>
      <c r="Y473" s="973"/>
      <c r="Z473" s="973"/>
      <c r="AA473" s="973"/>
      <c r="AB473" s="973"/>
      <c r="AC473" s="973"/>
    </row>
    <row r="474" spans="1:29" ht="37.5">
      <c r="A474" s="971">
        <f t="shared" si="247"/>
        <v>26.410000000000007</v>
      </c>
      <c r="B474" s="973" t="s">
        <v>181</v>
      </c>
      <c r="C474" s="974"/>
      <c r="D474" s="975"/>
      <c r="E474" s="973"/>
      <c r="F474" s="973"/>
      <c r="G474" s="973"/>
      <c r="H474" s="973"/>
      <c r="I474" s="973"/>
      <c r="J474" s="973"/>
      <c r="K474" s="973"/>
      <c r="L474" s="973"/>
      <c r="M474" s="973"/>
      <c r="N474" s="973"/>
      <c r="O474" s="241">
        <v>0.375</v>
      </c>
      <c r="P474" s="976"/>
      <c r="Q474" s="976"/>
      <c r="R474" s="973"/>
      <c r="S474" s="973"/>
      <c r="T474" s="973"/>
      <c r="U474" s="973"/>
      <c r="V474" s="973"/>
      <c r="W474" s="973"/>
      <c r="X474" s="973"/>
      <c r="Y474" s="973"/>
      <c r="Z474" s="973"/>
      <c r="AA474" s="973"/>
      <c r="AB474" s="973"/>
      <c r="AC474" s="973"/>
    </row>
    <row r="475" spans="1:29" ht="37.5">
      <c r="A475" s="971">
        <f t="shared" si="247"/>
        <v>26.420000000000009</v>
      </c>
      <c r="B475" s="973" t="s">
        <v>182</v>
      </c>
      <c r="C475" s="974"/>
      <c r="D475" s="975"/>
      <c r="E475" s="973"/>
      <c r="F475" s="973"/>
      <c r="G475" s="973"/>
      <c r="H475" s="973"/>
      <c r="I475" s="973"/>
      <c r="J475" s="973"/>
      <c r="K475" s="973"/>
      <c r="L475" s="973"/>
      <c r="M475" s="973"/>
      <c r="N475" s="973"/>
      <c r="O475" s="240">
        <v>0.15</v>
      </c>
      <c r="P475" s="976"/>
      <c r="Q475" s="976"/>
      <c r="R475" s="973"/>
      <c r="S475" s="973"/>
      <c r="T475" s="973"/>
      <c r="U475" s="973"/>
      <c r="V475" s="973"/>
      <c r="W475" s="973"/>
      <c r="X475" s="973"/>
      <c r="Y475" s="973"/>
      <c r="Z475" s="973"/>
      <c r="AA475" s="973"/>
      <c r="AB475" s="973"/>
      <c r="AC475" s="973"/>
    </row>
    <row r="476" spans="1:29" ht="37.5">
      <c r="A476" s="971">
        <f t="shared" si="247"/>
        <v>26.43000000000001</v>
      </c>
      <c r="B476" s="973" t="s">
        <v>183</v>
      </c>
      <c r="C476" s="974"/>
      <c r="D476" s="975"/>
      <c r="E476" s="973"/>
      <c r="F476" s="973"/>
      <c r="G476" s="973"/>
      <c r="H476" s="973"/>
      <c r="I476" s="973"/>
      <c r="J476" s="973"/>
      <c r="K476" s="973"/>
      <c r="L476" s="973"/>
      <c r="M476" s="973"/>
      <c r="N476" s="973"/>
      <c r="O476" s="240">
        <v>0.15</v>
      </c>
      <c r="P476" s="976"/>
      <c r="Q476" s="976"/>
      <c r="R476" s="973"/>
      <c r="S476" s="973"/>
      <c r="T476" s="973"/>
      <c r="U476" s="973"/>
      <c r="V476" s="973"/>
      <c r="W476" s="973"/>
      <c r="X476" s="973"/>
      <c r="Y476" s="973"/>
      <c r="Z476" s="973"/>
      <c r="AA476" s="973"/>
      <c r="AB476" s="973"/>
      <c r="AC476" s="973"/>
    </row>
    <row r="477" spans="1:29" ht="37.5">
      <c r="A477" s="971">
        <f t="shared" si="247"/>
        <v>26.440000000000012</v>
      </c>
      <c r="B477" s="973" t="s">
        <v>184</v>
      </c>
      <c r="C477" s="974"/>
      <c r="D477" s="975"/>
      <c r="E477" s="973"/>
      <c r="F477" s="973"/>
      <c r="G477" s="973"/>
      <c r="H477" s="973"/>
      <c r="I477" s="973"/>
      <c r="J477" s="973"/>
      <c r="K477" s="973"/>
      <c r="L477" s="973"/>
      <c r="M477" s="973"/>
      <c r="N477" s="973"/>
      <c r="O477" s="240"/>
      <c r="P477" s="976"/>
      <c r="Q477" s="976"/>
      <c r="R477" s="973"/>
      <c r="S477" s="973"/>
      <c r="T477" s="973"/>
      <c r="U477" s="973"/>
      <c r="V477" s="973"/>
      <c r="W477" s="973"/>
      <c r="X477" s="973"/>
      <c r="Y477" s="973"/>
      <c r="Z477" s="973"/>
      <c r="AA477" s="973"/>
      <c r="AB477" s="973"/>
      <c r="AC477" s="973"/>
    </row>
    <row r="478" spans="1:29" ht="37.5">
      <c r="A478" s="971">
        <f t="shared" si="247"/>
        <v>26.450000000000014</v>
      </c>
      <c r="B478" s="973" t="s">
        <v>185</v>
      </c>
      <c r="C478" s="974"/>
      <c r="D478" s="975"/>
      <c r="E478" s="973"/>
      <c r="F478" s="973"/>
      <c r="G478" s="973"/>
      <c r="H478" s="973"/>
      <c r="I478" s="973"/>
      <c r="J478" s="973"/>
      <c r="K478" s="973"/>
      <c r="L478" s="973"/>
      <c r="M478" s="973"/>
      <c r="N478" s="973"/>
      <c r="O478" s="240">
        <v>0.25</v>
      </c>
      <c r="P478" s="976"/>
      <c r="Q478" s="976"/>
      <c r="R478" s="973"/>
      <c r="S478" s="973"/>
      <c r="T478" s="973"/>
      <c r="U478" s="973"/>
      <c r="V478" s="973"/>
      <c r="W478" s="973"/>
      <c r="X478" s="973"/>
      <c r="Y478" s="973"/>
      <c r="Z478" s="973"/>
      <c r="AA478" s="973"/>
      <c r="AB478" s="973"/>
      <c r="AC478" s="973"/>
    </row>
    <row r="479" spans="1:29" ht="37.5">
      <c r="A479" s="971">
        <f t="shared" si="247"/>
        <v>26.460000000000015</v>
      </c>
      <c r="B479" s="973" t="s">
        <v>186</v>
      </c>
      <c r="C479" s="974"/>
      <c r="D479" s="975"/>
      <c r="E479" s="973"/>
      <c r="F479" s="973"/>
      <c r="G479" s="973"/>
      <c r="H479" s="973"/>
      <c r="I479" s="973"/>
      <c r="J479" s="973"/>
      <c r="K479" s="973"/>
      <c r="L479" s="973"/>
      <c r="M479" s="973"/>
      <c r="N479" s="973"/>
      <c r="O479" s="240">
        <v>0.1</v>
      </c>
      <c r="P479" s="976"/>
      <c r="Q479" s="976"/>
      <c r="R479" s="973"/>
      <c r="S479" s="973"/>
      <c r="T479" s="973"/>
      <c r="U479" s="973"/>
      <c r="V479" s="973"/>
      <c r="W479" s="973"/>
      <c r="X479" s="973"/>
      <c r="Y479" s="973"/>
      <c r="Z479" s="973"/>
      <c r="AA479" s="973"/>
      <c r="AB479" s="973"/>
      <c r="AC479" s="973"/>
    </row>
    <row r="480" spans="1:29" ht="18.75">
      <c r="A480" s="939"/>
      <c r="B480" s="940" t="s">
        <v>187</v>
      </c>
      <c r="C480" s="941"/>
      <c r="D480" s="942"/>
      <c r="E480" s="940"/>
      <c r="F480" s="940"/>
      <c r="G480" s="940"/>
      <c r="H480" s="940"/>
      <c r="I480" s="940"/>
      <c r="J480" s="940"/>
      <c r="K480" s="940"/>
      <c r="L480" s="940"/>
      <c r="M480" s="940"/>
      <c r="N480" s="940"/>
      <c r="O480" s="234"/>
      <c r="P480" s="943"/>
      <c r="Q480" s="943"/>
      <c r="R480" s="940"/>
      <c r="S480" s="940"/>
      <c r="T480" s="940"/>
      <c r="U480" s="940"/>
      <c r="V480" s="940"/>
      <c r="W480" s="940"/>
      <c r="X480" s="940"/>
      <c r="Y480" s="940"/>
      <c r="Z480" s="940"/>
      <c r="AA480" s="940"/>
      <c r="AB480" s="940"/>
      <c r="AC480" s="940"/>
    </row>
    <row r="481" spans="1:659" ht="37.5">
      <c r="A481" s="939"/>
      <c r="B481" s="940" t="s">
        <v>304</v>
      </c>
      <c r="C481" s="941"/>
      <c r="D481" s="942"/>
      <c r="E481" s="940"/>
      <c r="F481" s="940"/>
      <c r="G481" s="940"/>
      <c r="H481" s="940"/>
      <c r="I481" s="940"/>
      <c r="J481" s="940"/>
      <c r="K481" s="940"/>
      <c r="L481" s="940"/>
      <c r="M481" s="940"/>
      <c r="N481" s="940"/>
      <c r="O481" s="234"/>
      <c r="P481" s="943"/>
      <c r="Q481" s="943"/>
      <c r="R481" s="940"/>
      <c r="S481" s="940"/>
      <c r="T481" s="940"/>
      <c r="U481" s="940"/>
      <c r="V481" s="940"/>
      <c r="W481" s="940"/>
      <c r="X481" s="940"/>
      <c r="Y481" s="940"/>
      <c r="Z481" s="940"/>
      <c r="AA481" s="940"/>
      <c r="AB481" s="940"/>
      <c r="AC481" s="940"/>
    </row>
    <row r="482" spans="1:659" ht="18.75">
      <c r="A482" s="1105"/>
      <c r="B482" s="1101" t="s">
        <v>188</v>
      </c>
      <c r="C482" s="1002"/>
      <c r="D482" s="1003"/>
      <c r="E482" s="1101"/>
      <c r="F482" s="1101"/>
      <c r="G482" s="1101"/>
      <c r="H482" s="1101"/>
      <c r="I482" s="1101"/>
      <c r="J482" s="1101"/>
      <c r="K482" s="1101"/>
      <c r="L482" s="1101"/>
      <c r="M482" s="1101"/>
      <c r="N482" s="1101"/>
      <c r="O482" s="251"/>
      <c r="P482" s="1102"/>
      <c r="Q482" s="1102"/>
      <c r="R482" s="1101"/>
      <c r="S482" s="1101"/>
      <c r="T482" s="1101"/>
      <c r="U482" s="1101"/>
      <c r="V482" s="1101"/>
      <c r="W482" s="1101"/>
      <c r="X482" s="1101"/>
      <c r="Y482" s="1101"/>
      <c r="Z482" s="1101"/>
      <c r="AA482" s="1101"/>
      <c r="AB482" s="1101"/>
      <c r="AC482" s="1101"/>
    </row>
    <row r="483" spans="1:659" ht="18.75">
      <c r="A483" s="947"/>
      <c r="B483" s="940" t="s">
        <v>189</v>
      </c>
      <c r="C483" s="941"/>
      <c r="D483" s="942"/>
      <c r="E483" s="940"/>
      <c r="F483" s="940"/>
      <c r="G483" s="940"/>
      <c r="H483" s="940"/>
      <c r="I483" s="940"/>
      <c r="J483" s="940"/>
      <c r="K483" s="940"/>
      <c r="L483" s="940"/>
      <c r="M483" s="940"/>
      <c r="N483" s="940"/>
      <c r="O483" s="234"/>
      <c r="P483" s="943"/>
      <c r="Q483" s="943"/>
      <c r="R483" s="940"/>
      <c r="S483" s="940"/>
      <c r="T483" s="940"/>
      <c r="U483" s="940"/>
      <c r="V483" s="940"/>
      <c r="W483" s="940"/>
      <c r="X483" s="940"/>
      <c r="Y483" s="940"/>
      <c r="Z483" s="940"/>
      <c r="AA483" s="940"/>
      <c r="AB483" s="940"/>
      <c r="AC483" s="940"/>
    </row>
    <row r="484" spans="1:659" ht="18.75">
      <c r="A484" s="939">
        <v>26.47</v>
      </c>
      <c r="B484" s="949" t="s">
        <v>160</v>
      </c>
      <c r="C484" s="947"/>
      <c r="D484" s="939"/>
      <c r="E484" s="949"/>
      <c r="F484" s="949"/>
      <c r="G484" s="949"/>
      <c r="H484" s="949"/>
      <c r="I484" s="949"/>
      <c r="J484" s="949"/>
      <c r="K484" s="949"/>
      <c r="L484" s="949"/>
      <c r="M484" s="949"/>
      <c r="N484" s="949"/>
      <c r="O484" s="235"/>
      <c r="P484" s="950"/>
      <c r="Q484" s="950"/>
      <c r="R484" s="949"/>
      <c r="S484" s="949"/>
      <c r="T484" s="949"/>
      <c r="U484" s="949"/>
      <c r="V484" s="949"/>
      <c r="W484" s="949"/>
      <c r="X484" s="949"/>
      <c r="Y484" s="949"/>
      <c r="Z484" s="949"/>
      <c r="AA484" s="949"/>
      <c r="AB484" s="949"/>
      <c r="AC484" s="949"/>
    </row>
    <row r="485" spans="1:659" ht="37.5">
      <c r="A485" s="971">
        <f t="shared" ref="A485:A492" si="248">+A484+0.01</f>
        <v>26.48</v>
      </c>
      <c r="B485" s="949" t="s">
        <v>273</v>
      </c>
      <c r="C485" s="947"/>
      <c r="D485" s="939"/>
      <c r="E485" s="949"/>
      <c r="F485" s="949"/>
      <c r="G485" s="949"/>
      <c r="H485" s="949"/>
      <c r="I485" s="949"/>
      <c r="J485" s="949"/>
      <c r="K485" s="949"/>
      <c r="L485" s="949"/>
      <c r="M485" s="949"/>
      <c r="N485" s="949"/>
      <c r="O485" s="235"/>
      <c r="P485" s="950"/>
      <c r="Q485" s="950"/>
      <c r="R485" s="949"/>
      <c r="S485" s="949"/>
      <c r="T485" s="949"/>
      <c r="U485" s="949"/>
      <c r="V485" s="949"/>
      <c r="W485" s="949"/>
      <c r="X485" s="949"/>
      <c r="Y485" s="949"/>
      <c r="Z485" s="949"/>
      <c r="AA485" s="949"/>
      <c r="AB485" s="949"/>
      <c r="AC485" s="949"/>
    </row>
    <row r="486" spans="1:659" s="87" customFormat="1" ht="18.75">
      <c r="A486" s="1106">
        <f t="shared" si="248"/>
        <v>26.490000000000002</v>
      </c>
      <c r="B486" s="1088" t="s">
        <v>121</v>
      </c>
      <c r="C486" s="1103"/>
      <c r="D486" s="1020"/>
      <c r="E486" s="1088"/>
      <c r="F486" s="1088"/>
      <c r="G486" s="1088"/>
      <c r="H486" s="1088"/>
      <c r="I486" s="1088"/>
      <c r="J486" s="1088"/>
      <c r="K486" s="1088"/>
      <c r="L486" s="1088"/>
      <c r="M486" s="1088"/>
      <c r="N486" s="1088"/>
      <c r="O486" s="254"/>
      <c r="P486" s="1104"/>
      <c r="Q486" s="1104"/>
      <c r="R486" s="1088"/>
      <c r="S486" s="1088"/>
      <c r="T486" s="1088"/>
      <c r="U486" s="1088"/>
      <c r="V486" s="1088"/>
      <c r="W486" s="1088"/>
      <c r="X486" s="1088"/>
      <c r="Y486" s="1088"/>
      <c r="Z486" s="1088"/>
      <c r="AA486" s="1088"/>
      <c r="AB486" s="1088"/>
      <c r="AC486" s="1088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  <c r="IJ486" s="29"/>
      <c r="IK486" s="29"/>
      <c r="IL486" s="29"/>
      <c r="IM486" s="29"/>
      <c r="IN486" s="29"/>
      <c r="IO486" s="29"/>
      <c r="IP486" s="29"/>
      <c r="IQ486" s="29"/>
      <c r="IR486" s="29"/>
      <c r="IS486" s="29"/>
      <c r="IT486" s="29"/>
      <c r="IU486" s="29"/>
      <c r="IV486" s="29"/>
      <c r="IW486" s="29"/>
      <c r="IX486" s="29"/>
      <c r="IY486" s="29"/>
      <c r="IZ486" s="29"/>
      <c r="JA486" s="29"/>
      <c r="JB486" s="29"/>
      <c r="JC486" s="29"/>
      <c r="JD486" s="29"/>
      <c r="JE486" s="29"/>
      <c r="JF486" s="29"/>
      <c r="JG486" s="29"/>
      <c r="JH486" s="29"/>
      <c r="JI486" s="29"/>
      <c r="JJ486" s="29"/>
      <c r="JK486" s="29"/>
      <c r="JL486" s="29"/>
      <c r="JM486" s="29"/>
      <c r="JN486" s="29"/>
      <c r="JO486" s="29"/>
      <c r="JP486" s="29"/>
      <c r="JQ486" s="29"/>
      <c r="JR486" s="29"/>
      <c r="JS486" s="29"/>
      <c r="JT486" s="29"/>
      <c r="JU486" s="29"/>
      <c r="JV486" s="29"/>
      <c r="JW486" s="29"/>
      <c r="JX486" s="29"/>
      <c r="JY486" s="29"/>
      <c r="JZ486" s="29"/>
      <c r="KA486" s="29"/>
      <c r="KB486" s="29"/>
      <c r="KC486" s="29"/>
      <c r="KD486" s="29"/>
      <c r="KE486" s="29"/>
      <c r="KF486" s="29"/>
      <c r="KG486" s="29"/>
      <c r="KH486" s="29"/>
      <c r="KI486" s="29"/>
      <c r="KJ486" s="29"/>
      <c r="KK486" s="29"/>
      <c r="KL486" s="29"/>
      <c r="KM486" s="29"/>
      <c r="KN486" s="29"/>
      <c r="KO486" s="29"/>
      <c r="KP486" s="29"/>
      <c r="KQ486" s="29"/>
      <c r="KR486" s="29"/>
      <c r="KS486" s="29"/>
      <c r="KT486" s="29"/>
      <c r="KU486" s="29"/>
      <c r="KV486" s="29"/>
      <c r="KW486" s="29"/>
      <c r="KX486" s="29"/>
      <c r="KY486" s="29"/>
      <c r="KZ486" s="29"/>
      <c r="LA486" s="29"/>
      <c r="LB486" s="29"/>
      <c r="LC486" s="29"/>
      <c r="LD486" s="29"/>
      <c r="LE486" s="29"/>
      <c r="LF486" s="29"/>
      <c r="LG486" s="29"/>
      <c r="LH486" s="29"/>
      <c r="LI486" s="29"/>
      <c r="LJ486" s="29"/>
      <c r="LK486" s="29"/>
      <c r="LL486" s="29"/>
      <c r="LM486" s="29"/>
      <c r="LN486" s="29"/>
      <c r="LO486" s="29"/>
      <c r="LP486" s="29"/>
      <c r="LQ486" s="29"/>
      <c r="LR486" s="29"/>
      <c r="LS486" s="29"/>
      <c r="LT486" s="29"/>
      <c r="LU486" s="29"/>
      <c r="LV486" s="29"/>
      <c r="LW486" s="29"/>
      <c r="LX486" s="29"/>
      <c r="LY486" s="29"/>
      <c r="LZ486" s="29"/>
      <c r="MA486" s="29"/>
      <c r="MB486" s="29"/>
      <c r="MC486" s="29"/>
      <c r="MD486" s="29"/>
      <c r="ME486" s="29"/>
      <c r="MF486" s="29"/>
      <c r="MG486" s="29"/>
      <c r="MH486" s="29"/>
      <c r="MI486" s="29"/>
      <c r="MJ486" s="29"/>
      <c r="MK486" s="29"/>
      <c r="ML486" s="29"/>
      <c r="MM486" s="29"/>
      <c r="MN486" s="29"/>
      <c r="MO486" s="29"/>
      <c r="MP486" s="29"/>
      <c r="MQ486" s="29"/>
      <c r="MR486" s="29"/>
      <c r="MS486" s="29"/>
      <c r="MT486" s="29"/>
      <c r="MU486" s="29"/>
      <c r="MV486" s="29"/>
      <c r="MW486" s="29"/>
      <c r="MX486" s="29"/>
      <c r="MY486" s="29"/>
      <c r="MZ486" s="29"/>
      <c r="NA486" s="29"/>
      <c r="NB486" s="29"/>
      <c r="NC486" s="29"/>
      <c r="ND486" s="29"/>
      <c r="NE486" s="29"/>
      <c r="NF486" s="29"/>
      <c r="NG486" s="29"/>
      <c r="NH486" s="29"/>
      <c r="NI486" s="29"/>
      <c r="NJ486" s="29"/>
      <c r="NK486" s="29"/>
      <c r="NL486" s="29"/>
      <c r="NM486" s="29"/>
      <c r="NN486" s="29"/>
      <c r="NO486" s="29"/>
      <c r="NP486" s="29"/>
      <c r="NQ486" s="29"/>
      <c r="NR486" s="29"/>
      <c r="NS486" s="29"/>
      <c r="NT486" s="29"/>
      <c r="NU486" s="29"/>
      <c r="NV486" s="29"/>
      <c r="NW486" s="29"/>
      <c r="NX486" s="29"/>
      <c r="NY486" s="29"/>
      <c r="NZ486" s="29"/>
      <c r="OA486" s="29"/>
      <c r="OB486" s="29"/>
      <c r="OC486" s="29"/>
      <c r="OD486" s="29"/>
      <c r="OE486" s="29"/>
      <c r="OF486" s="29"/>
      <c r="OG486" s="29"/>
      <c r="OH486" s="29"/>
      <c r="OI486" s="29"/>
      <c r="OJ486" s="29"/>
      <c r="OK486" s="29"/>
      <c r="OL486" s="29"/>
      <c r="OM486" s="29"/>
      <c r="ON486" s="29"/>
      <c r="OO486" s="29"/>
      <c r="OP486" s="29"/>
      <c r="OQ486" s="29"/>
      <c r="OR486" s="29"/>
      <c r="OS486" s="29"/>
      <c r="OT486" s="29"/>
      <c r="OU486" s="29"/>
      <c r="OV486" s="29"/>
      <c r="OW486" s="29"/>
      <c r="OX486" s="29"/>
      <c r="OY486" s="29"/>
      <c r="OZ486" s="29"/>
      <c r="PA486" s="29"/>
      <c r="PB486" s="29"/>
      <c r="PC486" s="29"/>
      <c r="PD486" s="29"/>
      <c r="PE486" s="29"/>
      <c r="PF486" s="29"/>
      <c r="PG486" s="29"/>
      <c r="PH486" s="29"/>
      <c r="PI486" s="29"/>
      <c r="PJ486" s="29"/>
      <c r="PK486" s="29"/>
      <c r="PL486" s="29"/>
      <c r="PM486" s="29"/>
      <c r="PN486" s="29"/>
      <c r="PO486" s="29"/>
      <c r="PP486" s="29"/>
      <c r="PQ486" s="29"/>
      <c r="PR486" s="29"/>
      <c r="PS486" s="29"/>
      <c r="PT486" s="29"/>
      <c r="PU486" s="29"/>
      <c r="PV486" s="29"/>
      <c r="PW486" s="29"/>
      <c r="PX486" s="29"/>
      <c r="PY486" s="29"/>
      <c r="PZ486" s="29"/>
      <c r="QA486" s="29"/>
      <c r="QB486" s="29"/>
      <c r="QC486" s="29"/>
      <c r="QD486" s="29"/>
      <c r="QE486" s="29"/>
      <c r="QF486" s="29"/>
      <c r="QG486" s="29"/>
      <c r="QH486" s="29"/>
      <c r="QI486" s="29"/>
      <c r="QJ486" s="29"/>
      <c r="QK486" s="29"/>
      <c r="QL486" s="29"/>
      <c r="QM486" s="29"/>
      <c r="QN486" s="29"/>
      <c r="QO486" s="29"/>
      <c r="QP486" s="29"/>
      <c r="QQ486" s="29"/>
      <c r="QR486" s="29"/>
      <c r="QS486" s="29"/>
      <c r="QT486" s="29"/>
      <c r="QU486" s="29"/>
      <c r="QV486" s="29"/>
      <c r="QW486" s="29"/>
      <c r="QX486" s="29"/>
      <c r="QY486" s="29"/>
      <c r="QZ486" s="29"/>
      <c r="RA486" s="29"/>
      <c r="RB486" s="29"/>
      <c r="RC486" s="29"/>
      <c r="RD486" s="29"/>
      <c r="RE486" s="29"/>
      <c r="RF486" s="29"/>
      <c r="RG486" s="29"/>
      <c r="RH486" s="29"/>
      <c r="RI486" s="29"/>
      <c r="RJ486" s="29"/>
      <c r="RK486" s="29"/>
      <c r="RL486" s="29"/>
      <c r="RM486" s="29"/>
      <c r="RN486" s="29"/>
      <c r="RO486" s="29"/>
      <c r="RP486" s="29"/>
      <c r="RQ486" s="29"/>
      <c r="RR486" s="29"/>
      <c r="RS486" s="29"/>
      <c r="RT486" s="29"/>
      <c r="RU486" s="29"/>
      <c r="RV486" s="29"/>
      <c r="RW486" s="29"/>
      <c r="RX486" s="29"/>
      <c r="RY486" s="29"/>
      <c r="RZ486" s="29"/>
      <c r="SA486" s="29"/>
      <c r="SB486" s="29"/>
      <c r="SC486" s="29"/>
      <c r="SD486" s="29"/>
      <c r="SE486" s="29"/>
      <c r="SF486" s="29"/>
      <c r="SG486" s="29"/>
      <c r="SH486" s="29"/>
      <c r="SI486" s="29"/>
      <c r="SJ486" s="29"/>
      <c r="SK486" s="29"/>
      <c r="SL486" s="29"/>
      <c r="SM486" s="29"/>
      <c r="SN486" s="29"/>
      <c r="SO486" s="29"/>
      <c r="SP486" s="29"/>
      <c r="SQ486" s="29"/>
      <c r="SR486" s="29"/>
      <c r="SS486" s="29"/>
      <c r="ST486" s="29"/>
      <c r="SU486" s="29"/>
      <c r="SV486" s="29"/>
      <c r="SW486" s="29"/>
      <c r="SX486" s="29"/>
      <c r="SY486" s="29"/>
      <c r="SZ486" s="29"/>
      <c r="TA486" s="29"/>
      <c r="TB486" s="29"/>
      <c r="TC486" s="29"/>
      <c r="TD486" s="29"/>
      <c r="TE486" s="29"/>
      <c r="TF486" s="29"/>
      <c r="TG486" s="29"/>
      <c r="TH486" s="29"/>
      <c r="TI486" s="29"/>
      <c r="TJ486" s="29"/>
      <c r="TK486" s="29"/>
      <c r="TL486" s="29"/>
      <c r="TM486" s="29"/>
      <c r="TN486" s="29"/>
      <c r="TO486" s="29"/>
      <c r="TP486" s="29"/>
      <c r="TQ486" s="29"/>
      <c r="TR486" s="29"/>
      <c r="TS486" s="29"/>
      <c r="TT486" s="29"/>
      <c r="TU486" s="29"/>
      <c r="TV486" s="29"/>
      <c r="TW486" s="29"/>
      <c r="TX486" s="29"/>
      <c r="TY486" s="29"/>
      <c r="TZ486" s="29"/>
      <c r="UA486" s="29"/>
      <c r="UB486" s="29"/>
      <c r="UC486" s="29"/>
      <c r="UD486" s="29"/>
      <c r="UE486" s="29"/>
      <c r="UF486" s="29"/>
      <c r="UG486" s="29"/>
      <c r="UH486" s="29"/>
      <c r="UI486" s="29"/>
      <c r="UJ486" s="29"/>
      <c r="UK486" s="29"/>
      <c r="UL486" s="29"/>
      <c r="UM486" s="29"/>
      <c r="UN486" s="29"/>
      <c r="UO486" s="29"/>
      <c r="UP486" s="29"/>
      <c r="UQ486" s="29"/>
      <c r="UR486" s="29"/>
      <c r="US486" s="29"/>
      <c r="UT486" s="29"/>
      <c r="UU486" s="29"/>
      <c r="UV486" s="29"/>
      <c r="UW486" s="29"/>
      <c r="UX486" s="29"/>
      <c r="UY486" s="29"/>
      <c r="UZ486" s="29"/>
      <c r="VA486" s="29"/>
      <c r="VB486" s="29"/>
      <c r="VC486" s="29"/>
      <c r="VD486" s="29"/>
      <c r="VE486" s="29"/>
      <c r="VF486" s="29"/>
      <c r="VG486" s="29"/>
      <c r="VH486" s="29"/>
      <c r="VI486" s="29"/>
      <c r="VJ486" s="29"/>
      <c r="VK486" s="29"/>
      <c r="VL486" s="29"/>
      <c r="VM486" s="29"/>
      <c r="VN486" s="29"/>
      <c r="VO486" s="29"/>
      <c r="VP486" s="29"/>
      <c r="VQ486" s="29"/>
      <c r="VR486" s="29"/>
      <c r="VS486" s="29"/>
      <c r="VT486" s="29"/>
      <c r="VU486" s="29"/>
      <c r="VV486" s="29"/>
      <c r="VW486" s="29"/>
      <c r="VX486" s="29"/>
      <c r="VY486" s="29"/>
      <c r="VZ486" s="29"/>
      <c r="WA486" s="29"/>
      <c r="WB486" s="29"/>
      <c r="WC486" s="29"/>
      <c r="WD486" s="29"/>
      <c r="WE486" s="29"/>
      <c r="WF486" s="29"/>
      <c r="WG486" s="29"/>
      <c r="WH486" s="29"/>
      <c r="WI486" s="29"/>
      <c r="WJ486" s="29"/>
      <c r="WK486" s="29"/>
      <c r="WL486" s="29"/>
      <c r="WM486" s="29"/>
      <c r="WN486" s="29"/>
      <c r="WO486" s="29"/>
      <c r="WP486" s="29"/>
      <c r="WQ486" s="29"/>
      <c r="WR486" s="29"/>
      <c r="WS486" s="29"/>
      <c r="WT486" s="29"/>
      <c r="WU486" s="29"/>
      <c r="WV486" s="29"/>
      <c r="WW486" s="29"/>
      <c r="WX486" s="29"/>
      <c r="WY486" s="29"/>
      <c r="WZ486" s="29"/>
      <c r="XA486" s="29"/>
      <c r="XB486" s="29"/>
      <c r="XC486" s="29"/>
      <c r="XD486" s="29"/>
      <c r="XE486" s="29"/>
      <c r="XF486" s="29"/>
      <c r="XG486" s="29"/>
      <c r="XH486" s="29"/>
      <c r="XI486" s="29"/>
      <c r="XJ486" s="29"/>
      <c r="XK486" s="29"/>
      <c r="XL486" s="29"/>
      <c r="XM486" s="29"/>
      <c r="XN486" s="29"/>
      <c r="XO486" s="29"/>
      <c r="XP486" s="29"/>
      <c r="XQ486" s="29"/>
      <c r="XR486" s="29"/>
      <c r="XS486" s="29"/>
      <c r="XT486" s="29"/>
      <c r="XU486" s="29"/>
      <c r="XV486" s="29"/>
      <c r="XW486" s="29"/>
      <c r="XX486" s="29"/>
      <c r="XY486" s="29"/>
      <c r="XZ486" s="29"/>
      <c r="YA486" s="29"/>
      <c r="YB486" s="29"/>
      <c r="YC486" s="29"/>
      <c r="YD486" s="29"/>
      <c r="YE486" s="29"/>
      <c r="YF486" s="29"/>
      <c r="YG486" s="29"/>
      <c r="YH486" s="29"/>
      <c r="YI486" s="29"/>
    </row>
    <row r="487" spans="1:659" s="87" customFormat="1" ht="18.75">
      <c r="A487" s="1106">
        <f t="shared" si="248"/>
        <v>26.500000000000004</v>
      </c>
      <c r="B487" s="1088" t="s">
        <v>322</v>
      </c>
      <c r="C487" s="1103"/>
      <c r="D487" s="1020"/>
      <c r="E487" s="1088"/>
      <c r="F487" s="1088"/>
      <c r="G487" s="1088"/>
      <c r="H487" s="1088"/>
      <c r="I487" s="1088"/>
      <c r="J487" s="1088"/>
      <c r="K487" s="1088"/>
      <c r="L487" s="1088"/>
      <c r="M487" s="1088"/>
      <c r="N487" s="1088"/>
      <c r="O487" s="254"/>
      <c r="P487" s="1104"/>
      <c r="Q487" s="1104"/>
      <c r="R487" s="1088"/>
      <c r="S487" s="1088"/>
      <c r="T487" s="1088"/>
      <c r="U487" s="1088"/>
      <c r="V487" s="1088"/>
      <c r="W487" s="1088"/>
      <c r="X487" s="1088"/>
      <c r="Y487" s="1088"/>
      <c r="Z487" s="1088"/>
      <c r="AA487" s="1088"/>
      <c r="AB487" s="1088"/>
      <c r="AC487" s="1088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  <c r="IP487" s="29"/>
      <c r="IQ487" s="29"/>
      <c r="IR487" s="29"/>
      <c r="IS487" s="29"/>
      <c r="IT487" s="29"/>
      <c r="IU487" s="29"/>
      <c r="IV487" s="29"/>
      <c r="IW487" s="29"/>
      <c r="IX487" s="29"/>
      <c r="IY487" s="29"/>
      <c r="IZ487" s="29"/>
      <c r="JA487" s="29"/>
      <c r="JB487" s="29"/>
      <c r="JC487" s="29"/>
      <c r="JD487" s="29"/>
      <c r="JE487" s="29"/>
      <c r="JF487" s="29"/>
      <c r="JG487" s="29"/>
      <c r="JH487" s="29"/>
      <c r="JI487" s="29"/>
      <c r="JJ487" s="29"/>
      <c r="JK487" s="29"/>
      <c r="JL487" s="29"/>
      <c r="JM487" s="29"/>
      <c r="JN487" s="29"/>
      <c r="JO487" s="29"/>
      <c r="JP487" s="29"/>
      <c r="JQ487" s="29"/>
      <c r="JR487" s="29"/>
      <c r="JS487" s="29"/>
      <c r="JT487" s="29"/>
      <c r="JU487" s="29"/>
      <c r="JV487" s="29"/>
      <c r="JW487" s="29"/>
      <c r="JX487" s="29"/>
      <c r="JY487" s="29"/>
      <c r="JZ487" s="29"/>
      <c r="KA487" s="29"/>
      <c r="KB487" s="29"/>
      <c r="KC487" s="29"/>
      <c r="KD487" s="29"/>
      <c r="KE487" s="29"/>
      <c r="KF487" s="29"/>
      <c r="KG487" s="29"/>
      <c r="KH487" s="29"/>
      <c r="KI487" s="29"/>
      <c r="KJ487" s="29"/>
      <c r="KK487" s="29"/>
      <c r="KL487" s="29"/>
      <c r="KM487" s="29"/>
      <c r="KN487" s="29"/>
      <c r="KO487" s="29"/>
      <c r="KP487" s="29"/>
      <c r="KQ487" s="29"/>
      <c r="KR487" s="29"/>
      <c r="KS487" s="29"/>
      <c r="KT487" s="29"/>
      <c r="KU487" s="29"/>
      <c r="KV487" s="29"/>
      <c r="KW487" s="29"/>
      <c r="KX487" s="29"/>
      <c r="KY487" s="29"/>
      <c r="KZ487" s="29"/>
      <c r="LA487" s="29"/>
      <c r="LB487" s="29"/>
      <c r="LC487" s="29"/>
      <c r="LD487" s="29"/>
      <c r="LE487" s="29"/>
      <c r="LF487" s="29"/>
      <c r="LG487" s="29"/>
      <c r="LH487" s="29"/>
      <c r="LI487" s="29"/>
      <c r="LJ487" s="29"/>
      <c r="LK487" s="29"/>
      <c r="LL487" s="29"/>
      <c r="LM487" s="29"/>
      <c r="LN487" s="29"/>
      <c r="LO487" s="29"/>
      <c r="LP487" s="29"/>
      <c r="LQ487" s="29"/>
      <c r="LR487" s="29"/>
      <c r="LS487" s="29"/>
      <c r="LT487" s="29"/>
      <c r="LU487" s="29"/>
      <c r="LV487" s="29"/>
      <c r="LW487" s="29"/>
      <c r="LX487" s="29"/>
      <c r="LY487" s="29"/>
      <c r="LZ487" s="29"/>
      <c r="MA487" s="29"/>
      <c r="MB487" s="29"/>
      <c r="MC487" s="29"/>
      <c r="MD487" s="29"/>
      <c r="ME487" s="29"/>
      <c r="MF487" s="29"/>
      <c r="MG487" s="29"/>
      <c r="MH487" s="29"/>
      <c r="MI487" s="29"/>
      <c r="MJ487" s="29"/>
      <c r="MK487" s="29"/>
      <c r="ML487" s="29"/>
      <c r="MM487" s="29"/>
      <c r="MN487" s="29"/>
      <c r="MO487" s="29"/>
      <c r="MP487" s="29"/>
      <c r="MQ487" s="29"/>
      <c r="MR487" s="29"/>
      <c r="MS487" s="29"/>
      <c r="MT487" s="29"/>
      <c r="MU487" s="29"/>
      <c r="MV487" s="29"/>
      <c r="MW487" s="29"/>
      <c r="MX487" s="29"/>
      <c r="MY487" s="29"/>
      <c r="MZ487" s="29"/>
      <c r="NA487" s="29"/>
      <c r="NB487" s="29"/>
      <c r="NC487" s="29"/>
      <c r="ND487" s="29"/>
      <c r="NE487" s="29"/>
      <c r="NF487" s="29"/>
      <c r="NG487" s="29"/>
      <c r="NH487" s="29"/>
      <c r="NI487" s="29"/>
      <c r="NJ487" s="29"/>
      <c r="NK487" s="29"/>
      <c r="NL487" s="29"/>
      <c r="NM487" s="29"/>
      <c r="NN487" s="29"/>
      <c r="NO487" s="29"/>
      <c r="NP487" s="29"/>
      <c r="NQ487" s="29"/>
      <c r="NR487" s="29"/>
      <c r="NS487" s="29"/>
      <c r="NT487" s="29"/>
      <c r="NU487" s="29"/>
      <c r="NV487" s="29"/>
      <c r="NW487" s="29"/>
      <c r="NX487" s="29"/>
      <c r="NY487" s="29"/>
      <c r="NZ487" s="29"/>
      <c r="OA487" s="29"/>
      <c r="OB487" s="29"/>
      <c r="OC487" s="29"/>
      <c r="OD487" s="29"/>
      <c r="OE487" s="29"/>
      <c r="OF487" s="29"/>
      <c r="OG487" s="29"/>
      <c r="OH487" s="29"/>
      <c r="OI487" s="29"/>
      <c r="OJ487" s="29"/>
      <c r="OK487" s="29"/>
      <c r="OL487" s="29"/>
      <c r="OM487" s="29"/>
      <c r="ON487" s="29"/>
      <c r="OO487" s="29"/>
      <c r="OP487" s="29"/>
      <c r="OQ487" s="29"/>
      <c r="OR487" s="29"/>
      <c r="OS487" s="29"/>
      <c r="OT487" s="29"/>
      <c r="OU487" s="29"/>
      <c r="OV487" s="29"/>
      <c r="OW487" s="29"/>
      <c r="OX487" s="29"/>
      <c r="OY487" s="29"/>
      <c r="OZ487" s="29"/>
      <c r="PA487" s="29"/>
      <c r="PB487" s="29"/>
      <c r="PC487" s="29"/>
      <c r="PD487" s="29"/>
      <c r="PE487" s="29"/>
      <c r="PF487" s="29"/>
      <c r="PG487" s="29"/>
      <c r="PH487" s="29"/>
      <c r="PI487" s="29"/>
      <c r="PJ487" s="29"/>
      <c r="PK487" s="29"/>
      <c r="PL487" s="29"/>
      <c r="PM487" s="29"/>
      <c r="PN487" s="29"/>
      <c r="PO487" s="29"/>
      <c r="PP487" s="29"/>
      <c r="PQ487" s="29"/>
      <c r="PR487" s="29"/>
      <c r="PS487" s="29"/>
      <c r="PT487" s="29"/>
      <c r="PU487" s="29"/>
      <c r="PV487" s="29"/>
      <c r="PW487" s="29"/>
      <c r="PX487" s="29"/>
      <c r="PY487" s="29"/>
      <c r="PZ487" s="29"/>
      <c r="QA487" s="29"/>
      <c r="QB487" s="29"/>
      <c r="QC487" s="29"/>
      <c r="QD487" s="29"/>
      <c r="QE487" s="29"/>
      <c r="QF487" s="29"/>
      <c r="QG487" s="29"/>
      <c r="QH487" s="29"/>
      <c r="QI487" s="29"/>
      <c r="QJ487" s="29"/>
      <c r="QK487" s="29"/>
      <c r="QL487" s="29"/>
      <c r="QM487" s="29"/>
      <c r="QN487" s="29"/>
      <c r="QO487" s="29"/>
      <c r="QP487" s="29"/>
      <c r="QQ487" s="29"/>
      <c r="QR487" s="29"/>
      <c r="QS487" s="29"/>
      <c r="QT487" s="29"/>
      <c r="QU487" s="29"/>
      <c r="QV487" s="29"/>
      <c r="QW487" s="29"/>
      <c r="QX487" s="29"/>
      <c r="QY487" s="29"/>
      <c r="QZ487" s="29"/>
      <c r="RA487" s="29"/>
      <c r="RB487" s="29"/>
      <c r="RC487" s="29"/>
      <c r="RD487" s="29"/>
      <c r="RE487" s="29"/>
      <c r="RF487" s="29"/>
      <c r="RG487" s="29"/>
      <c r="RH487" s="29"/>
      <c r="RI487" s="29"/>
      <c r="RJ487" s="29"/>
      <c r="RK487" s="29"/>
      <c r="RL487" s="29"/>
      <c r="RM487" s="29"/>
      <c r="RN487" s="29"/>
      <c r="RO487" s="29"/>
      <c r="RP487" s="29"/>
      <c r="RQ487" s="29"/>
      <c r="RR487" s="29"/>
      <c r="RS487" s="29"/>
      <c r="RT487" s="29"/>
      <c r="RU487" s="29"/>
      <c r="RV487" s="29"/>
      <c r="RW487" s="29"/>
      <c r="RX487" s="29"/>
      <c r="RY487" s="29"/>
      <c r="RZ487" s="29"/>
      <c r="SA487" s="29"/>
      <c r="SB487" s="29"/>
      <c r="SC487" s="29"/>
      <c r="SD487" s="29"/>
      <c r="SE487" s="29"/>
      <c r="SF487" s="29"/>
      <c r="SG487" s="29"/>
      <c r="SH487" s="29"/>
      <c r="SI487" s="29"/>
      <c r="SJ487" s="29"/>
      <c r="SK487" s="29"/>
      <c r="SL487" s="29"/>
      <c r="SM487" s="29"/>
      <c r="SN487" s="29"/>
      <c r="SO487" s="29"/>
      <c r="SP487" s="29"/>
      <c r="SQ487" s="29"/>
      <c r="SR487" s="29"/>
      <c r="SS487" s="29"/>
      <c r="ST487" s="29"/>
      <c r="SU487" s="29"/>
      <c r="SV487" s="29"/>
      <c r="SW487" s="29"/>
      <c r="SX487" s="29"/>
      <c r="SY487" s="29"/>
      <c r="SZ487" s="29"/>
      <c r="TA487" s="29"/>
      <c r="TB487" s="29"/>
      <c r="TC487" s="29"/>
      <c r="TD487" s="29"/>
      <c r="TE487" s="29"/>
      <c r="TF487" s="29"/>
      <c r="TG487" s="29"/>
      <c r="TH487" s="29"/>
      <c r="TI487" s="29"/>
      <c r="TJ487" s="29"/>
      <c r="TK487" s="29"/>
      <c r="TL487" s="29"/>
      <c r="TM487" s="29"/>
      <c r="TN487" s="29"/>
      <c r="TO487" s="29"/>
      <c r="TP487" s="29"/>
      <c r="TQ487" s="29"/>
      <c r="TR487" s="29"/>
      <c r="TS487" s="29"/>
      <c r="TT487" s="29"/>
      <c r="TU487" s="29"/>
      <c r="TV487" s="29"/>
      <c r="TW487" s="29"/>
      <c r="TX487" s="29"/>
      <c r="TY487" s="29"/>
      <c r="TZ487" s="29"/>
      <c r="UA487" s="29"/>
      <c r="UB487" s="29"/>
      <c r="UC487" s="29"/>
      <c r="UD487" s="29"/>
      <c r="UE487" s="29"/>
      <c r="UF487" s="29"/>
      <c r="UG487" s="29"/>
      <c r="UH487" s="29"/>
      <c r="UI487" s="29"/>
      <c r="UJ487" s="29"/>
      <c r="UK487" s="29"/>
      <c r="UL487" s="29"/>
      <c r="UM487" s="29"/>
      <c r="UN487" s="29"/>
      <c r="UO487" s="29"/>
      <c r="UP487" s="29"/>
      <c r="UQ487" s="29"/>
      <c r="UR487" s="29"/>
      <c r="US487" s="29"/>
      <c r="UT487" s="29"/>
      <c r="UU487" s="29"/>
      <c r="UV487" s="29"/>
      <c r="UW487" s="29"/>
      <c r="UX487" s="29"/>
      <c r="UY487" s="29"/>
      <c r="UZ487" s="29"/>
      <c r="VA487" s="29"/>
      <c r="VB487" s="29"/>
      <c r="VC487" s="29"/>
      <c r="VD487" s="29"/>
      <c r="VE487" s="29"/>
      <c r="VF487" s="29"/>
      <c r="VG487" s="29"/>
      <c r="VH487" s="29"/>
      <c r="VI487" s="29"/>
      <c r="VJ487" s="29"/>
      <c r="VK487" s="29"/>
      <c r="VL487" s="29"/>
      <c r="VM487" s="29"/>
      <c r="VN487" s="29"/>
      <c r="VO487" s="29"/>
      <c r="VP487" s="29"/>
      <c r="VQ487" s="29"/>
      <c r="VR487" s="29"/>
      <c r="VS487" s="29"/>
      <c r="VT487" s="29"/>
      <c r="VU487" s="29"/>
      <c r="VV487" s="29"/>
      <c r="VW487" s="29"/>
      <c r="VX487" s="29"/>
      <c r="VY487" s="29"/>
      <c r="VZ487" s="29"/>
      <c r="WA487" s="29"/>
      <c r="WB487" s="29"/>
      <c r="WC487" s="29"/>
      <c r="WD487" s="29"/>
      <c r="WE487" s="29"/>
      <c r="WF487" s="29"/>
      <c r="WG487" s="29"/>
      <c r="WH487" s="29"/>
      <c r="WI487" s="29"/>
      <c r="WJ487" s="29"/>
      <c r="WK487" s="29"/>
      <c r="WL487" s="29"/>
      <c r="WM487" s="29"/>
      <c r="WN487" s="29"/>
      <c r="WO487" s="29"/>
      <c r="WP487" s="29"/>
      <c r="WQ487" s="29"/>
      <c r="WR487" s="29"/>
      <c r="WS487" s="29"/>
      <c r="WT487" s="29"/>
      <c r="WU487" s="29"/>
      <c r="WV487" s="29"/>
      <c r="WW487" s="29"/>
      <c r="WX487" s="29"/>
      <c r="WY487" s="29"/>
      <c r="WZ487" s="29"/>
      <c r="XA487" s="29"/>
      <c r="XB487" s="29"/>
      <c r="XC487" s="29"/>
      <c r="XD487" s="29"/>
      <c r="XE487" s="29"/>
      <c r="XF487" s="29"/>
      <c r="XG487" s="29"/>
      <c r="XH487" s="29"/>
      <c r="XI487" s="29"/>
      <c r="XJ487" s="29"/>
      <c r="XK487" s="29"/>
      <c r="XL487" s="29"/>
      <c r="XM487" s="29"/>
      <c r="XN487" s="29"/>
      <c r="XO487" s="29"/>
      <c r="XP487" s="29"/>
      <c r="XQ487" s="29"/>
      <c r="XR487" s="29"/>
      <c r="XS487" s="29"/>
      <c r="XT487" s="29"/>
      <c r="XU487" s="29"/>
      <c r="XV487" s="29"/>
      <c r="XW487" s="29"/>
      <c r="XX487" s="29"/>
      <c r="XY487" s="29"/>
      <c r="XZ487" s="29"/>
      <c r="YA487" s="29"/>
      <c r="YB487" s="29"/>
      <c r="YC487" s="29"/>
      <c r="YD487" s="29"/>
      <c r="YE487" s="29"/>
      <c r="YF487" s="29"/>
      <c r="YG487" s="29"/>
      <c r="YH487" s="29"/>
      <c r="YI487" s="29"/>
    </row>
    <row r="488" spans="1:659" s="87" customFormat="1" ht="18.75">
      <c r="A488" s="1106">
        <f t="shared" si="248"/>
        <v>26.510000000000005</v>
      </c>
      <c r="B488" s="1088" t="s">
        <v>321</v>
      </c>
      <c r="C488" s="1103"/>
      <c r="D488" s="1020"/>
      <c r="E488" s="1088"/>
      <c r="F488" s="1088"/>
      <c r="G488" s="1088"/>
      <c r="H488" s="1088"/>
      <c r="I488" s="1088"/>
      <c r="J488" s="1088"/>
      <c r="K488" s="1088"/>
      <c r="L488" s="1088"/>
      <c r="M488" s="1088"/>
      <c r="N488" s="1088"/>
      <c r="O488" s="254"/>
      <c r="P488" s="1104"/>
      <c r="Q488" s="1104"/>
      <c r="R488" s="1088"/>
      <c r="S488" s="1088"/>
      <c r="T488" s="1088"/>
      <c r="U488" s="1088"/>
      <c r="V488" s="1088"/>
      <c r="W488" s="1088"/>
      <c r="X488" s="1088"/>
      <c r="Y488" s="1088"/>
      <c r="Z488" s="1088"/>
      <c r="AA488" s="1088"/>
      <c r="AB488" s="1088"/>
      <c r="AC488" s="1088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  <c r="FN488" s="29"/>
      <c r="FO488" s="29"/>
      <c r="FP488" s="29"/>
      <c r="FQ488" s="29"/>
      <c r="FR488" s="29"/>
      <c r="FS488" s="29"/>
      <c r="FT488" s="29"/>
      <c r="FU488" s="29"/>
      <c r="FV488" s="29"/>
      <c r="FW488" s="29"/>
      <c r="FX488" s="29"/>
      <c r="FY488" s="29"/>
      <c r="FZ488" s="29"/>
      <c r="GA488" s="29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  <c r="GO488" s="29"/>
      <c r="GP488" s="29"/>
      <c r="GQ488" s="29"/>
      <c r="GR488" s="29"/>
      <c r="GS488" s="29"/>
      <c r="GT488" s="29"/>
      <c r="GU488" s="29"/>
      <c r="GV488" s="29"/>
      <c r="GW488" s="29"/>
      <c r="GX488" s="29"/>
      <c r="GY488" s="29"/>
      <c r="GZ488" s="29"/>
      <c r="HA488" s="29"/>
      <c r="HB488" s="29"/>
      <c r="HC488" s="29"/>
      <c r="HD488" s="29"/>
      <c r="HE488" s="29"/>
      <c r="HF488" s="29"/>
      <c r="HG488" s="29"/>
      <c r="HH488" s="29"/>
      <c r="HI488" s="29"/>
      <c r="HJ488" s="29"/>
      <c r="HK488" s="29"/>
      <c r="HL488" s="29"/>
      <c r="HM488" s="29"/>
      <c r="HN488" s="29"/>
      <c r="HO488" s="29"/>
      <c r="HP488" s="29"/>
      <c r="HQ488" s="29"/>
      <c r="HR488" s="29"/>
      <c r="HS488" s="29"/>
      <c r="HT488" s="29"/>
      <c r="HU488" s="29"/>
      <c r="HV488" s="29"/>
      <c r="HW488" s="29"/>
      <c r="HX488" s="29"/>
      <c r="HY488" s="29"/>
      <c r="HZ488" s="29"/>
      <c r="IA488" s="29"/>
      <c r="IB488" s="29"/>
      <c r="IC488" s="29"/>
      <c r="ID488" s="29"/>
      <c r="IE488" s="29"/>
      <c r="IF488" s="29"/>
      <c r="IG488" s="29"/>
      <c r="IH488" s="29"/>
      <c r="II488" s="29"/>
      <c r="IJ488" s="29"/>
      <c r="IK488" s="29"/>
      <c r="IL488" s="29"/>
      <c r="IM488" s="29"/>
      <c r="IN488" s="29"/>
      <c r="IO488" s="29"/>
      <c r="IP488" s="29"/>
      <c r="IQ488" s="29"/>
      <c r="IR488" s="29"/>
      <c r="IS488" s="29"/>
      <c r="IT488" s="29"/>
      <c r="IU488" s="29"/>
      <c r="IV488" s="29"/>
      <c r="IW488" s="29"/>
      <c r="IX488" s="29"/>
      <c r="IY488" s="29"/>
      <c r="IZ488" s="29"/>
      <c r="JA488" s="29"/>
      <c r="JB488" s="29"/>
      <c r="JC488" s="29"/>
      <c r="JD488" s="29"/>
      <c r="JE488" s="29"/>
      <c r="JF488" s="29"/>
      <c r="JG488" s="29"/>
      <c r="JH488" s="29"/>
      <c r="JI488" s="29"/>
      <c r="JJ488" s="29"/>
      <c r="JK488" s="29"/>
      <c r="JL488" s="29"/>
      <c r="JM488" s="29"/>
      <c r="JN488" s="29"/>
      <c r="JO488" s="29"/>
      <c r="JP488" s="29"/>
      <c r="JQ488" s="29"/>
      <c r="JR488" s="29"/>
      <c r="JS488" s="29"/>
      <c r="JT488" s="29"/>
      <c r="JU488" s="29"/>
      <c r="JV488" s="29"/>
      <c r="JW488" s="29"/>
      <c r="JX488" s="29"/>
      <c r="JY488" s="29"/>
      <c r="JZ488" s="29"/>
      <c r="KA488" s="29"/>
      <c r="KB488" s="29"/>
      <c r="KC488" s="29"/>
      <c r="KD488" s="29"/>
      <c r="KE488" s="29"/>
      <c r="KF488" s="29"/>
      <c r="KG488" s="29"/>
      <c r="KH488" s="29"/>
      <c r="KI488" s="29"/>
      <c r="KJ488" s="29"/>
      <c r="KK488" s="29"/>
      <c r="KL488" s="29"/>
      <c r="KM488" s="29"/>
      <c r="KN488" s="29"/>
      <c r="KO488" s="29"/>
      <c r="KP488" s="29"/>
      <c r="KQ488" s="29"/>
      <c r="KR488" s="29"/>
      <c r="KS488" s="29"/>
      <c r="KT488" s="29"/>
      <c r="KU488" s="29"/>
      <c r="KV488" s="29"/>
      <c r="KW488" s="29"/>
      <c r="KX488" s="29"/>
      <c r="KY488" s="29"/>
      <c r="KZ488" s="29"/>
      <c r="LA488" s="29"/>
      <c r="LB488" s="29"/>
      <c r="LC488" s="29"/>
      <c r="LD488" s="29"/>
      <c r="LE488" s="29"/>
      <c r="LF488" s="29"/>
      <c r="LG488" s="29"/>
      <c r="LH488" s="29"/>
      <c r="LI488" s="29"/>
      <c r="LJ488" s="29"/>
      <c r="LK488" s="29"/>
      <c r="LL488" s="29"/>
      <c r="LM488" s="29"/>
      <c r="LN488" s="29"/>
      <c r="LO488" s="29"/>
      <c r="LP488" s="29"/>
      <c r="LQ488" s="29"/>
      <c r="LR488" s="29"/>
      <c r="LS488" s="29"/>
      <c r="LT488" s="29"/>
      <c r="LU488" s="29"/>
      <c r="LV488" s="29"/>
      <c r="LW488" s="29"/>
      <c r="LX488" s="29"/>
      <c r="LY488" s="29"/>
      <c r="LZ488" s="29"/>
      <c r="MA488" s="29"/>
      <c r="MB488" s="29"/>
      <c r="MC488" s="29"/>
      <c r="MD488" s="29"/>
      <c r="ME488" s="29"/>
      <c r="MF488" s="29"/>
      <c r="MG488" s="29"/>
      <c r="MH488" s="29"/>
      <c r="MI488" s="29"/>
      <c r="MJ488" s="29"/>
      <c r="MK488" s="29"/>
      <c r="ML488" s="29"/>
      <c r="MM488" s="29"/>
      <c r="MN488" s="29"/>
      <c r="MO488" s="29"/>
      <c r="MP488" s="29"/>
      <c r="MQ488" s="29"/>
      <c r="MR488" s="29"/>
      <c r="MS488" s="29"/>
      <c r="MT488" s="29"/>
      <c r="MU488" s="29"/>
      <c r="MV488" s="29"/>
      <c r="MW488" s="29"/>
      <c r="MX488" s="29"/>
      <c r="MY488" s="29"/>
      <c r="MZ488" s="29"/>
      <c r="NA488" s="29"/>
      <c r="NB488" s="29"/>
      <c r="NC488" s="29"/>
      <c r="ND488" s="29"/>
      <c r="NE488" s="29"/>
      <c r="NF488" s="29"/>
      <c r="NG488" s="29"/>
      <c r="NH488" s="29"/>
      <c r="NI488" s="29"/>
      <c r="NJ488" s="29"/>
      <c r="NK488" s="29"/>
      <c r="NL488" s="29"/>
      <c r="NM488" s="29"/>
      <c r="NN488" s="29"/>
      <c r="NO488" s="29"/>
      <c r="NP488" s="29"/>
      <c r="NQ488" s="29"/>
      <c r="NR488" s="29"/>
      <c r="NS488" s="29"/>
      <c r="NT488" s="29"/>
      <c r="NU488" s="29"/>
      <c r="NV488" s="29"/>
      <c r="NW488" s="29"/>
      <c r="NX488" s="29"/>
      <c r="NY488" s="29"/>
      <c r="NZ488" s="29"/>
      <c r="OA488" s="29"/>
      <c r="OB488" s="29"/>
      <c r="OC488" s="29"/>
      <c r="OD488" s="29"/>
      <c r="OE488" s="29"/>
      <c r="OF488" s="29"/>
      <c r="OG488" s="29"/>
      <c r="OH488" s="29"/>
      <c r="OI488" s="29"/>
      <c r="OJ488" s="29"/>
      <c r="OK488" s="29"/>
      <c r="OL488" s="29"/>
      <c r="OM488" s="29"/>
      <c r="ON488" s="29"/>
      <c r="OO488" s="29"/>
      <c r="OP488" s="29"/>
      <c r="OQ488" s="29"/>
      <c r="OR488" s="29"/>
      <c r="OS488" s="29"/>
      <c r="OT488" s="29"/>
      <c r="OU488" s="29"/>
      <c r="OV488" s="29"/>
      <c r="OW488" s="29"/>
      <c r="OX488" s="29"/>
      <c r="OY488" s="29"/>
      <c r="OZ488" s="29"/>
      <c r="PA488" s="29"/>
      <c r="PB488" s="29"/>
      <c r="PC488" s="29"/>
      <c r="PD488" s="29"/>
      <c r="PE488" s="29"/>
      <c r="PF488" s="29"/>
      <c r="PG488" s="29"/>
      <c r="PH488" s="29"/>
      <c r="PI488" s="29"/>
      <c r="PJ488" s="29"/>
      <c r="PK488" s="29"/>
      <c r="PL488" s="29"/>
      <c r="PM488" s="29"/>
      <c r="PN488" s="29"/>
      <c r="PO488" s="29"/>
      <c r="PP488" s="29"/>
      <c r="PQ488" s="29"/>
      <c r="PR488" s="29"/>
      <c r="PS488" s="29"/>
      <c r="PT488" s="29"/>
      <c r="PU488" s="29"/>
      <c r="PV488" s="29"/>
      <c r="PW488" s="29"/>
      <c r="PX488" s="29"/>
      <c r="PY488" s="29"/>
      <c r="PZ488" s="29"/>
      <c r="QA488" s="29"/>
      <c r="QB488" s="29"/>
      <c r="QC488" s="29"/>
      <c r="QD488" s="29"/>
      <c r="QE488" s="29"/>
      <c r="QF488" s="29"/>
      <c r="QG488" s="29"/>
      <c r="QH488" s="29"/>
      <c r="QI488" s="29"/>
      <c r="QJ488" s="29"/>
      <c r="QK488" s="29"/>
      <c r="QL488" s="29"/>
      <c r="QM488" s="29"/>
      <c r="QN488" s="29"/>
      <c r="QO488" s="29"/>
      <c r="QP488" s="29"/>
      <c r="QQ488" s="29"/>
      <c r="QR488" s="29"/>
      <c r="QS488" s="29"/>
      <c r="QT488" s="29"/>
      <c r="QU488" s="29"/>
      <c r="QV488" s="29"/>
      <c r="QW488" s="29"/>
      <c r="QX488" s="29"/>
      <c r="QY488" s="29"/>
      <c r="QZ488" s="29"/>
      <c r="RA488" s="29"/>
      <c r="RB488" s="29"/>
      <c r="RC488" s="29"/>
      <c r="RD488" s="29"/>
      <c r="RE488" s="29"/>
      <c r="RF488" s="29"/>
      <c r="RG488" s="29"/>
      <c r="RH488" s="29"/>
      <c r="RI488" s="29"/>
      <c r="RJ488" s="29"/>
      <c r="RK488" s="29"/>
      <c r="RL488" s="29"/>
      <c r="RM488" s="29"/>
      <c r="RN488" s="29"/>
      <c r="RO488" s="29"/>
      <c r="RP488" s="29"/>
      <c r="RQ488" s="29"/>
      <c r="RR488" s="29"/>
      <c r="RS488" s="29"/>
      <c r="RT488" s="29"/>
      <c r="RU488" s="29"/>
      <c r="RV488" s="29"/>
      <c r="RW488" s="29"/>
      <c r="RX488" s="29"/>
      <c r="RY488" s="29"/>
      <c r="RZ488" s="29"/>
      <c r="SA488" s="29"/>
      <c r="SB488" s="29"/>
      <c r="SC488" s="29"/>
      <c r="SD488" s="29"/>
      <c r="SE488" s="29"/>
      <c r="SF488" s="29"/>
      <c r="SG488" s="29"/>
      <c r="SH488" s="29"/>
      <c r="SI488" s="29"/>
      <c r="SJ488" s="29"/>
      <c r="SK488" s="29"/>
      <c r="SL488" s="29"/>
      <c r="SM488" s="29"/>
      <c r="SN488" s="29"/>
      <c r="SO488" s="29"/>
      <c r="SP488" s="29"/>
      <c r="SQ488" s="29"/>
      <c r="SR488" s="29"/>
      <c r="SS488" s="29"/>
      <c r="ST488" s="29"/>
      <c r="SU488" s="29"/>
      <c r="SV488" s="29"/>
      <c r="SW488" s="29"/>
      <c r="SX488" s="29"/>
      <c r="SY488" s="29"/>
      <c r="SZ488" s="29"/>
      <c r="TA488" s="29"/>
      <c r="TB488" s="29"/>
      <c r="TC488" s="29"/>
      <c r="TD488" s="29"/>
      <c r="TE488" s="29"/>
      <c r="TF488" s="29"/>
      <c r="TG488" s="29"/>
      <c r="TH488" s="29"/>
      <c r="TI488" s="29"/>
      <c r="TJ488" s="29"/>
      <c r="TK488" s="29"/>
      <c r="TL488" s="29"/>
      <c r="TM488" s="29"/>
      <c r="TN488" s="29"/>
      <c r="TO488" s="29"/>
      <c r="TP488" s="29"/>
      <c r="TQ488" s="29"/>
      <c r="TR488" s="29"/>
      <c r="TS488" s="29"/>
      <c r="TT488" s="29"/>
      <c r="TU488" s="29"/>
      <c r="TV488" s="29"/>
      <c r="TW488" s="29"/>
      <c r="TX488" s="29"/>
      <c r="TY488" s="29"/>
      <c r="TZ488" s="29"/>
      <c r="UA488" s="29"/>
      <c r="UB488" s="29"/>
      <c r="UC488" s="29"/>
      <c r="UD488" s="29"/>
      <c r="UE488" s="29"/>
      <c r="UF488" s="29"/>
      <c r="UG488" s="29"/>
      <c r="UH488" s="29"/>
      <c r="UI488" s="29"/>
      <c r="UJ488" s="29"/>
      <c r="UK488" s="29"/>
      <c r="UL488" s="29"/>
      <c r="UM488" s="29"/>
      <c r="UN488" s="29"/>
      <c r="UO488" s="29"/>
      <c r="UP488" s="29"/>
      <c r="UQ488" s="29"/>
      <c r="UR488" s="29"/>
      <c r="US488" s="29"/>
      <c r="UT488" s="29"/>
      <c r="UU488" s="29"/>
      <c r="UV488" s="29"/>
      <c r="UW488" s="29"/>
      <c r="UX488" s="29"/>
      <c r="UY488" s="29"/>
      <c r="UZ488" s="29"/>
      <c r="VA488" s="29"/>
      <c r="VB488" s="29"/>
      <c r="VC488" s="29"/>
      <c r="VD488" s="29"/>
      <c r="VE488" s="29"/>
      <c r="VF488" s="29"/>
      <c r="VG488" s="29"/>
      <c r="VH488" s="29"/>
      <c r="VI488" s="29"/>
      <c r="VJ488" s="29"/>
      <c r="VK488" s="29"/>
      <c r="VL488" s="29"/>
      <c r="VM488" s="29"/>
      <c r="VN488" s="29"/>
      <c r="VO488" s="29"/>
      <c r="VP488" s="29"/>
      <c r="VQ488" s="29"/>
      <c r="VR488" s="29"/>
      <c r="VS488" s="29"/>
      <c r="VT488" s="29"/>
      <c r="VU488" s="29"/>
      <c r="VV488" s="29"/>
      <c r="VW488" s="29"/>
      <c r="VX488" s="29"/>
      <c r="VY488" s="29"/>
      <c r="VZ488" s="29"/>
      <c r="WA488" s="29"/>
      <c r="WB488" s="29"/>
      <c r="WC488" s="29"/>
      <c r="WD488" s="29"/>
      <c r="WE488" s="29"/>
      <c r="WF488" s="29"/>
      <c r="WG488" s="29"/>
      <c r="WH488" s="29"/>
      <c r="WI488" s="29"/>
      <c r="WJ488" s="29"/>
      <c r="WK488" s="29"/>
      <c r="WL488" s="29"/>
      <c r="WM488" s="29"/>
      <c r="WN488" s="29"/>
      <c r="WO488" s="29"/>
      <c r="WP488" s="29"/>
      <c r="WQ488" s="29"/>
      <c r="WR488" s="29"/>
      <c r="WS488" s="29"/>
      <c r="WT488" s="29"/>
      <c r="WU488" s="29"/>
      <c r="WV488" s="29"/>
      <c r="WW488" s="29"/>
      <c r="WX488" s="29"/>
      <c r="WY488" s="29"/>
      <c r="WZ488" s="29"/>
      <c r="XA488" s="29"/>
      <c r="XB488" s="29"/>
      <c r="XC488" s="29"/>
      <c r="XD488" s="29"/>
      <c r="XE488" s="29"/>
      <c r="XF488" s="29"/>
      <c r="XG488" s="29"/>
      <c r="XH488" s="29"/>
      <c r="XI488" s="29"/>
      <c r="XJ488" s="29"/>
      <c r="XK488" s="29"/>
      <c r="XL488" s="29"/>
      <c r="XM488" s="29"/>
      <c r="XN488" s="29"/>
      <c r="XO488" s="29"/>
      <c r="XP488" s="29"/>
      <c r="XQ488" s="29"/>
      <c r="XR488" s="29"/>
      <c r="XS488" s="29"/>
      <c r="XT488" s="29"/>
      <c r="XU488" s="29"/>
      <c r="XV488" s="29"/>
      <c r="XW488" s="29"/>
      <c r="XX488" s="29"/>
      <c r="XY488" s="29"/>
      <c r="XZ488" s="29"/>
      <c r="YA488" s="29"/>
      <c r="YB488" s="29"/>
      <c r="YC488" s="29"/>
      <c r="YD488" s="29"/>
      <c r="YE488" s="29"/>
      <c r="YF488" s="29"/>
      <c r="YG488" s="29"/>
      <c r="YH488" s="29"/>
      <c r="YI488" s="29"/>
    </row>
    <row r="489" spans="1:659" ht="37.5">
      <c r="A489" s="971">
        <f t="shared" si="248"/>
        <v>26.520000000000007</v>
      </c>
      <c r="B489" s="949" t="s">
        <v>162</v>
      </c>
      <c r="C489" s="947"/>
      <c r="D489" s="939"/>
      <c r="E489" s="949"/>
      <c r="F489" s="949"/>
      <c r="G489" s="949"/>
      <c r="H489" s="949"/>
      <c r="I489" s="949"/>
      <c r="J489" s="949"/>
      <c r="K489" s="949"/>
      <c r="L489" s="949"/>
      <c r="M489" s="949"/>
      <c r="N489" s="949"/>
      <c r="O489" s="249">
        <v>2.5</v>
      </c>
      <c r="P489" s="950"/>
      <c r="Q489" s="950"/>
      <c r="R489" s="949"/>
      <c r="S489" s="949"/>
      <c r="T489" s="949"/>
      <c r="U489" s="949"/>
      <c r="V489" s="949"/>
      <c r="W489" s="949"/>
      <c r="X489" s="949"/>
      <c r="Y489" s="949"/>
      <c r="Z489" s="949"/>
      <c r="AA489" s="949"/>
      <c r="AB489" s="949"/>
      <c r="AC489" s="949"/>
    </row>
    <row r="490" spans="1:659" ht="37.5">
      <c r="A490" s="971">
        <f t="shared" si="248"/>
        <v>26.530000000000008</v>
      </c>
      <c r="B490" s="949" t="s">
        <v>15</v>
      </c>
      <c r="C490" s="947"/>
      <c r="D490" s="939"/>
      <c r="E490" s="949"/>
      <c r="F490" s="949"/>
      <c r="G490" s="949"/>
      <c r="H490" s="949"/>
      <c r="I490" s="949"/>
      <c r="J490" s="949"/>
      <c r="K490" s="949"/>
      <c r="L490" s="949"/>
      <c r="M490" s="949"/>
      <c r="N490" s="949"/>
      <c r="O490" s="249">
        <v>3</v>
      </c>
      <c r="P490" s="950"/>
      <c r="Q490" s="950"/>
      <c r="R490" s="949"/>
      <c r="S490" s="949"/>
      <c r="T490" s="949"/>
      <c r="U490" s="949"/>
      <c r="V490" s="949"/>
      <c r="W490" s="949"/>
      <c r="X490" s="949"/>
      <c r="Y490" s="949"/>
      <c r="Z490" s="949"/>
      <c r="AA490" s="949"/>
      <c r="AB490" s="949"/>
      <c r="AC490" s="949"/>
    </row>
    <row r="491" spans="1:659" ht="18.75">
      <c r="A491" s="971">
        <f t="shared" si="248"/>
        <v>26.54000000000001</v>
      </c>
      <c r="B491" s="949" t="s">
        <v>280</v>
      </c>
      <c r="C491" s="947"/>
      <c r="D491" s="939"/>
      <c r="E491" s="949"/>
      <c r="F491" s="949"/>
      <c r="G491" s="949"/>
      <c r="H491" s="949"/>
      <c r="I491" s="949"/>
      <c r="J491" s="949"/>
      <c r="K491" s="949"/>
      <c r="L491" s="949"/>
      <c r="M491" s="949"/>
      <c r="N491" s="949"/>
      <c r="O491" s="235">
        <v>0.375</v>
      </c>
      <c r="P491" s="950"/>
      <c r="Q491" s="950"/>
      <c r="R491" s="949"/>
      <c r="S491" s="949"/>
      <c r="T491" s="949"/>
      <c r="U491" s="949"/>
      <c r="V491" s="949"/>
      <c r="W491" s="949"/>
      <c r="X491" s="949"/>
      <c r="Y491" s="949"/>
      <c r="Z491" s="949"/>
      <c r="AA491" s="949"/>
      <c r="AB491" s="949"/>
      <c r="AC491" s="949"/>
    </row>
    <row r="492" spans="1:659" ht="37.5">
      <c r="A492" s="971">
        <f t="shared" si="248"/>
        <v>26.550000000000011</v>
      </c>
      <c r="B492" s="949" t="s">
        <v>155</v>
      </c>
      <c r="C492" s="947"/>
      <c r="D492" s="939"/>
      <c r="E492" s="949"/>
      <c r="F492" s="949"/>
      <c r="G492" s="949"/>
      <c r="H492" s="949"/>
      <c r="I492" s="949"/>
      <c r="J492" s="949"/>
      <c r="K492" s="949"/>
      <c r="L492" s="949"/>
      <c r="M492" s="949"/>
      <c r="N492" s="949"/>
      <c r="O492" s="235"/>
      <c r="P492" s="950"/>
      <c r="Q492" s="950"/>
      <c r="R492" s="949"/>
      <c r="S492" s="949"/>
      <c r="T492" s="949"/>
      <c r="U492" s="949"/>
      <c r="V492" s="949"/>
      <c r="W492" s="949"/>
      <c r="X492" s="949"/>
      <c r="Y492" s="949"/>
      <c r="Z492" s="949"/>
      <c r="AA492" s="949"/>
      <c r="AB492" s="949"/>
      <c r="AC492" s="949"/>
    </row>
    <row r="493" spans="1:659" ht="37.5">
      <c r="A493" s="939"/>
      <c r="B493" s="230" t="s">
        <v>190</v>
      </c>
      <c r="C493" s="941"/>
      <c r="D493" s="942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4"/>
      <c r="P493" s="980"/>
      <c r="Q493" s="980"/>
      <c r="R493" s="230"/>
      <c r="S493" s="230"/>
      <c r="T493" s="230"/>
      <c r="U493" s="230"/>
      <c r="V493" s="230"/>
      <c r="W493" s="230"/>
      <c r="X493" s="230"/>
      <c r="Y493" s="230"/>
      <c r="Z493" s="230"/>
      <c r="AA493" s="230"/>
      <c r="AB493" s="230"/>
      <c r="AC493" s="230"/>
    </row>
    <row r="494" spans="1:659" ht="18.75">
      <c r="A494" s="947"/>
      <c r="B494" s="940" t="s">
        <v>191</v>
      </c>
      <c r="C494" s="941"/>
      <c r="D494" s="942"/>
      <c r="E494" s="940"/>
      <c r="F494" s="940"/>
      <c r="G494" s="940"/>
      <c r="H494" s="940"/>
      <c r="I494" s="940"/>
      <c r="J494" s="940"/>
      <c r="K494" s="940"/>
      <c r="L494" s="940"/>
      <c r="M494" s="940"/>
      <c r="N494" s="940"/>
      <c r="O494" s="234"/>
      <c r="P494" s="943"/>
      <c r="Q494" s="943"/>
      <c r="R494" s="940"/>
      <c r="S494" s="940"/>
      <c r="T494" s="940"/>
      <c r="U494" s="940"/>
      <c r="V494" s="940"/>
      <c r="W494" s="940"/>
      <c r="X494" s="940"/>
      <c r="Y494" s="940"/>
      <c r="Z494" s="940"/>
      <c r="AA494" s="940"/>
      <c r="AB494" s="940"/>
      <c r="AC494" s="940"/>
    </row>
    <row r="495" spans="1:659" ht="39">
      <c r="A495" s="971">
        <f>+A492+0.01</f>
        <v>26.560000000000013</v>
      </c>
      <c r="B495" s="995" t="s">
        <v>208</v>
      </c>
      <c r="C495" s="993"/>
      <c r="D495" s="994"/>
      <c r="E495" s="995"/>
      <c r="F495" s="995"/>
      <c r="G495" s="995"/>
      <c r="H495" s="995"/>
      <c r="I495" s="995"/>
      <c r="J495" s="995"/>
      <c r="K495" s="995"/>
      <c r="L495" s="995"/>
      <c r="M495" s="995"/>
      <c r="N495" s="995"/>
      <c r="O495" s="269">
        <v>9</v>
      </c>
      <c r="P495" s="996"/>
      <c r="Q495" s="996"/>
      <c r="R495" s="995"/>
      <c r="S495" s="995"/>
      <c r="T495" s="995"/>
      <c r="U495" s="995"/>
      <c r="V495" s="995"/>
      <c r="W495" s="995"/>
      <c r="X495" s="995"/>
      <c r="Y495" s="995"/>
      <c r="Z495" s="995"/>
      <c r="AA495" s="995"/>
      <c r="AB495" s="995"/>
      <c r="AC495" s="995"/>
    </row>
    <row r="496" spans="1:659" ht="19.5">
      <c r="A496" s="971">
        <f t="shared" ref="A496:A498" si="249">+A495+0.01</f>
        <v>26.570000000000014</v>
      </c>
      <c r="B496" s="995" t="s">
        <v>209</v>
      </c>
      <c r="C496" s="993"/>
      <c r="D496" s="994"/>
      <c r="E496" s="995"/>
      <c r="F496" s="995"/>
      <c r="G496" s="995"/>
      <c r="H496" s="995"/>
      <c r="I496" s="995"/>
      <c r="J496" s="995"/>
      <c r="K496" s="995"/>
      <c r="L496" s="995"/>
      <c r="M496" s="995"/>
      <c r="N496" s="995"/>
      <c r="O496" s="269">
        <v>0.60000000000000009</v>
      </c>
      <c r="P496" s="996"/>
      <c r="Q496" s="996"/>
      <c r="R496" s="995"/>
      <c r="S496" s="995"/>
      <c r="T496" s="995"/>
      <c r="U496" s="995"/>
      <c r="V496" s="995"/>
      <c r="W496" s="995"/>
      <c r="X496" s="995"/>
      <c r="Y496" s="995"/>
      <c r="Z496" s="995"/>
      <c r="AA496" s="995"/>
      <c r="AB496" s="995"/>
      <c r="AC496" s="995"/>
    </row>
    <row r="497" spans="1:29" ht="58.5">
      <c r="A497" s="971">
        <f t="shared" si="249"/>
        <v>26.580000000000016</v>
      </c>
      <c r="B497" s="995" t="s">
        <v>210</v>
      </c>
      <c r="C497" s="993"/>
      <c r="D497" s="994"/>
      <c r="E497" s="995"/>
      <c r="F497" s="995"/>
      <c r="G497" s="995"/>
      <c r="H497" s="995"/>
      <c r="I497" s="995"/>
      <c r="J497" s="995"/>
      <c r="K497" s="995"/>
      <c r="L497" s="995"/>
      <c r="M497" s="995"/>
      <c r="N497" s="995"/>
      <c r="O497" s="269">
        <v>0.5</v>
      </c>
      <c r="P497" s="996"/>
      <c r="Q497" s="996"/>
      <c r="R497" s="995"/>
      <c r="S497" s="995"/>
      <c r="T497" s="995"/>
      <c r="U497" s="995"/>
      <c r="V497" s="995"/>
      <c r="W497" s="995"/>
      <c r="X497" s="995"/>
      <c r="Y497" s="995"/>
      <c r="Z497" s="995"/>
      <c r="AA497" s="995"/>
      <c r="AB497" s="995"/>
      <c r="AC497" s="995"/>
    </row>
    <row r="498" spans="1:29" ht="19.5">
      <c r="A498" s="971">
        <f t="shared" si="249"/>
        <v>26.590000000000018</v>
      </c>
      <c r="B498" s="995" t="s">
        <v>18</v>
      </c>
      <c r="C498" s="993"/>
      <c r="D498" s="994"/>
      <c r="E498" s="995"/>
      <c r="F498" s="995"/>
      <c r="G498" s="995"/>
      <c r="H498" s="995"/>
      <c r="I498" s="995"/>
      <c r="J498" s="995"/>
      <c r="K498" s="995"/>
      <c r="L498" s="995"/>
      <c r="M498" s="995"/>
      <c r="N498" s="995"/>
      <c r="O498" s="250"/>
      <c r="P498" s="996"/>
      <c r="Q498" s="996"/>
      <c r="R498" s="995"/>
      <c r="S498" s="995"/>
      <c r="T498" s="995"/>
      <c r="U498" s="995"/>
      <c r="V498" s="995"/>
      <c r="W498" s="995"/>
      <c r="X498" s="995"/>
      <c r="Y498" s="995"/>
      <c r="Z498" s="995"/>
      <c r="AA498" s="995"/>
      <c r="AB498" s="995"/>
      <c r="AC498" s="995"/>
    </row>
    <row r="499" spans="1:29" ht="19.5">
      <c r="A499" s="939" t="s">
        <v>19</v>
      </c>
      <c r="B499" s="999" t="s">
        <v>211</v>
      </c>
      <c r="C499" s="997"/>
      <c r="D499" s="998"/>
      <c r="E499" s="999"/>
      <c r="F499" s="999"/>
      <c r="G499" s="999"/>
      <c r="H499" s="999"/>
      <c r="I499" s="999"/>
      <c r="J499" s="999"/>
      <c r="K499" s="999"/>
      <c r="L499" s="999"/>
      <c r="M499" s="999"/>
      <c r="N499" s="999"/>
      <c r="O499" s="270">
        <v>3</v>
      </c>
      <c r="P499" s="1000"/>
      <c r="Q499" s="1000"/>
      <c r="R499" s="999"/>
      <c r="S499" s="999"/>
      <c r="T499" s="999"/>
      <c r="U499" s="999"/>
      <c r="V499" s="999"/>
      <c r="W499" s="999"/>
      <c r="X499" s="999"/>
      <c r="Y499" s="999"/>
      <c r="Z499" s="999"/>
      <c r="AA499" s="999"/>
      <c r="AB499" s="999"/>
      <c r="AC499" s="999"/>
    </row>
    <row r="500" spans="1:29" ht="93.75">
      <c r="A500" s="939" t="s">
        <v>20</v>
      </c>
      <c r="B500" s="949" t="s">
        <v>192</v>
      </c>
      <c r="C500" s="947"/>
      <c r="D500" s="939"/>
      <c r="E500" s="949"/>
      <c r="F500" s="949"/>
      <c r="G500" s="949"/>
      <c r="H500" s="949"/>
      <c r="I500" s="949"/>
      <c r="J500" s="949"/>
      <c r="K500" s="949"/>
      <c r="L500" s="949"/>
      <c r="M500" s="949"/>
      <c r="N500" s="949"/>
      <c r="O500" s="235">
        <v>2.88</v>
      </c>
      <c r="P500" s="950"/>
      <c r="Q500" s="950"/>
      <c r="R500" s="949"/>
      <c r="S500" s="949"/>
      <c r="T500" s="949"/>
      <c r="U500" s="949"/>
      <c r="V500" s="949"/>
      <c r="W500" s="949"/>
      <c r="X500" s="949"/>
      <c r="Y500" s="949"/>
      <c r="Z500" s="949"/>
      <c r="AA500" s="949"/>
      <c r="AB500" s="949"/>
      <c r="AC500" s="949"/>
    </row>
    <row r="501" spans="1:29" ht="37.5">
      <c r="A501" s="939" t="s">
        <v>21</v>
      </c>
      <c r="B501" s="949" t="s">
        <v>193</v>
      </c>
      <c r="C501" s="947"/>
      <c r="D501" s="939"/>
      <c r="E501" s="949"/>
      <c r="F501" s="949"/>
      <c r="G501" s="949"/>
      <c r="H501" s="949"/>
      <c r="I501" s="949"/>
      <c r="J501" s="949"/>
      <c r="K501" s="949"/>
      <c r="L501" s="949"/>
      <c r="M501" s="949"/>
      <c r="N501" s="949"/>
      <c r="O501" s="249">
        <v>1.5</v>
      </c>
      <c r="P501" s="950"/>
      <c r="Q501" s="950"/>
      <c r="R501" s="949"/>
      <c r="S501" s="949"/>
      <c r="T501" s="949"/>
      <c r="U501" s="949"/>
      <c r="V501" s="949"/>
      <c r="W501" s="949"/>
      <c r="X501" s="949"/>
      <c r="Y501" s="949"/>
      <c r="Z501" s="949"/>
      <c r="AA501" s="949"/>
      <c r="AB501" s="949"/>
      <c r="AC501" s="949"/>
    </row>
    <row r="502" spans="1:29" ht="37.5">
      <c r="A502" s="939" t="s">
        <v>173</v>
      </c>
      <c r="B502" s="949" t="s">
        <v>194</v>
      </c>
      <c r="C502" s="947"/>
      <c r="D502" s="939"/>
      <c r="E502" s="949"/>
      <c r="F502" s="949"/>
      <c r="G502" s="949"/>
      <c r="H502" s="949"/>
      <c r="I502" s="949"/>
      <c r="J502" s="949"/>
      <c r="K502" s="949"/>
      <c r="L502" s="949"/>
      <c r="M502" s="949"/>
      <c r="N502" s="949"/>
      <c r="O502" s="249">
        <v>1.2</v>
      </c>
      <c r="P502" s="950"/>
      <c r="Q502" s="950"/>
      <c r="R502" s="949"/>
      <c r="S502" s="949"/>
      <c r="T502" s="949"/>
      <c r="U502" s="949"/>
      <c r="V502" s="949"/>
      <c r="W502" s="949"/>
      <c r="X502" s="949"/>
      <c r="Y502" s="949"/>
      <c r="Z502" s="949"/>
      <c r="AA502" s="949"/>
      <c r="AB502" s="949"/>
      <c r="AC502" s="949"/>
    </row>
    <row r="503" spans="1:29" ht="56.25">
      <c r="A503" s="939" t="s">
        <v>175</v>
      </c>
      <c r="B503" s="949" t="s">
        <v>195</v>
      </c>
      <c r="C503" s="947"/>
      <c r="D503" s="939"/>
      <c r="E503" s="949"/>
      <c r="F503" s="949"/>
      <c r="G503" s="949"/>
      <c r="H503" s="949"/>
      <c r="I503" s="949"/>
      <c r="J503" s="949"/>
      <c r="K503" s="949"/>
      <c r="L503" s="949"/>
      <c r="M503" s="949"/>
      <c r="N503" s="949"/>
      <c r="O503" s="249">
        <v>1.2</v>
      </c>
      <c r="P503" s="950"/>
      <c r="Q503" s="950"/>
      <c r="R503" s="949"/>
      <c r="S503" s="949"/>
      <c r="T503" s="949"/>
      <c r="U503" s="949"/>
      <c r="V503" s="949"/>
      <c r="W503" s="949"/>
      <c r="X503" s="949"/>
      <c r="Y503" s="949"/>
      <c r="Z503" s="949"/>
      <c r="AA503" s="949"/>
      <c r="AB503" s="949"/>
      <c r="AC503" s="949"/>
    </row>
    <row r="504" spans="1:29" ht="56.25">
      <c r="A504" s="939" t="s">
        <v>177</v>
      </c>
      <c r="B504" s="949" t="s">
        <v>222</v>
      </c>
      <c r="C504" s="947"/>
      <c r="D504" s="939"/>
      <c r="E504" s="949"/>
      <c r="F504" s="949"/>
      <c r="G504" s="949"/>
      <c r="H504" s="949"/>
      <c r="I504" s="949"/>
      <c r="J504" s="949"/>
      <c r="K504" s="949"/>
      <c r="L504" s="949"/>
      <c r="M504" s="949"/>
      <c r="N504" s="949"/>
      <c r="O504" s="249">
        <v>1.8</v>
      </c>
      <c r="P504" s="950"/>
      <c r="Q504" s="950"/>
      <c r="R504" s="949"/>
      <c r="S504" s="949"/>
      <c r="T504" s="949"/>
      <c r="U504" s="949"/>
      <c r="V504" s="949"/>
      <c r="W504" s="949"/>
      <c r="X504" s="949"/>
      <c r="Y504" s="949"/>
      <c r="Z504" s="949"/>
      <c r="AA504" s="949"/>
      <c r="AB504" s="949"/>
      <c r="AC504" s="949"/>
    </row>
    <row r="505" spans="1:29" ht="37.5">
      <c r="A505" s="971">
        <f>+A498+0.01</f>
        <v>26.600000000000019</v>
      </c>
      <c r="B505" s="949" t="s">
        <v>196</v>
      </c>
      <c r="C505" s="947"/>
      <c r="D505" s="939"/>
      <c r="E505" s="949"/>
      <c r="F505" s="949"/>
      <c r="G505" s="949"/>
      <c r="H505" s="949"/>
      <c r="I505" s="949"/>
      <c r="J505" s="949"/>
      <c r="K505" s="949"/>
      <c r="L505" s="949"/>
      <c r="M505" s="949"/>
      <c r="N505" s="949"/>
      <c r="O505" s="249">
        <v>0.5</v>
      </c>
      <c r="P505" s="950"/>
      <c r="Q505" s="950"/>
      <c r="R505" s="949"/>
      <c r="S505" s="949"/>
      <c r="T505" s="949"/>
      <c r="U505" s="949"/>
      <c r="V505" s="949"/>
      <c r="W505" s="949"/>
      <c r="X505" s="949"/>
      <c r="Y505" s="949"/>
      <c r="Z505" s="949"/>
      <c r="AA505" s="949"/>
      <c r="AB505" s="949"/>
      <c r="AC505" s="949"/>
    </row>
    <row r="506" spans="1:29" ht="37.5">
      <c r="A506" s="971">
        <f t="shared" ref="A506:A514" si="250">+A505+0.01</f>
        <v>26.610000000000021</v>
      </c>
      <c r="B506" s="949" t="s">
        <v>197</v>
      </c>
      <c r="C506" s="947"/>
      <c r="D506" s="939"/>
      <c r="E506" s="949"/>
      <c r="F506" s="949"/>
      <c r="G506" s="949"/>
      <c r="H506" s="949"/>
      <c r="I506" s="949"/>
      <c r="J506" s="949"/>
      <c r="K506" s="949"/>
      <c r="L506" s="949"/>
      <c r="M506" s="949"/>
      <c r="N506" s="949"/>
      <c r="O506" s="249">
        <v>0.5</v>
      </c>
      <c r="P506" s="950"/>
      <c r="Q506" s="950"/>
      <c r="R506" s="949"/>
      <c r="S506" s="949"/>
      <c r="T506" s="949"/>
      <c r="U506" s="949"/>
      <c r="V506" s="949"/>
      <c r="W506" s="949"/>
      <c r="X506" s="949"/>
      <c r="Y506" s="949"/>
      <c r="Z506" s="949"/>
      <c r="AA506" s="949"/>
      <c r="AB506" s="949"/>
      <c r="AC506" s="949"/>
    </row>
    <row r="507" spans="1:29" ht="37.5">
      <c r="A507" s="971">
        <f t="shared" si="250"/>
        <v>26.620000000000022</v>
      </c>
      <c r="B507" s="949" t="s">
        <v>198</v>
      </c>
      <c r="C507" s="947"/>
      <c r="D507" s="939"/>
      <c r="E507" s="949"/>
      <c r="F507" s="949"/>
      <c r="G507" s="949"/>
      <c r="H507" s="949"/>
      <c r="I507" s="949"/>
      <c r="J507" s="949"/>
      <c r="K507" s="949"/>
      <c r="L507" s="949"/>
      <c r="M507" s="949"/>
      <c r="N507" s="949"/>
      <c r="O507" s="235">
        <v>0.625</v>
      </c>
      <c r="P507" s="950"/>
      <c r="Q507" s="950"/>
      <c r="R507" s="949"/>
      <c r="S507" s="949"/>
      <c r="T507" s="949"/>
      <c r="U507" s="949"/>
      <c r="V507" s="949"/>
      <c r="W507" s="949"/>
      <c r="X507" s="949"/>
      <c r="Y507" s="949"/>
      <c r="Z507" s="949"/>
      <c r="AA507" s="949"/>
      <c r="AB507" s="949"/>
      <c r="AC507" s="949"/>
    </row>
    <row r="508" spans="1:29" ht="37.5">
      <c r="A508" s="971">
        <f t="shared" si="250"/>
        <v>26.630000000000024</v>
      </c>
      <c r="B508" s="949" t="s">
        <v>199</v>
      </c>
      <c r="C508" s="947"/>
      <c r="D508" s="939"/>
      <c r="E508" s="949"/>
      <c r="F508" s="949"/>
      <c r="G508" s="949"/>
      <c r="H508" s="949"/>
      <c r="I508" s="949"/>
      <c r="J508" s="949"/>
      <c r="K508" s="949"/>
      <c r="L508" s="949"/>
      <c r="M508" s="949"/>
      <c r="N508" s="949"/>
      <c r="O508" s="235">
        <v>0.375</v>
      </c>
      <c r="P508" s="950"/>
      <c r="Q508" s="950"/>
      <c r="R508" s="949"/>
      <c r="S508" s="949"/>
      <c r="T508" s="949"/>
      <c r="U508" s="949"/>
      <c r="V508" s="949"/>
      <c r="W508" s="949"/>
      <c r="X508" s="949"/>
      <c r="Y508" s="949"/>
      <c r="Z508" s="949"/>
      <c r="AA508" s="949"/>
      <c r="AB508" s="949"/>
      <c r="AC508" s="949"/>
    </row>
    <row r="509" spans="1:29" ht="37.5">
      <c r="A509" s="971">
        <f t="shared" si="250"/>
        <v>26.640000000000025</v>
      </c>
      <c r="B509" s="949" t="s">
        <v>200</v>
      </c>
      <c r="C509" s="947"/>
      <c r="D509" s="939"/>
      <c r="E509" s="949"/>
      <c r="F509" s="949"/>
      <c r="G509" s="949"/>
      <c r="H509" s="949"/>
      <c r="I509" s="949"/>
      <c r="J509" s="949"/>
      <c r="K509" s="949"/>
      <c r="L509" s="949"/>
      <c r="M509" s="949"/>
      <c r="N509" s="949"/>
      <c r="O509" s="235">
        <v>0.375</v>
      </c>
      <c r="P509" s="950"/>
      <c r="Q509" s="950"/>
      <c r="R509" s="949"/>
      <c r="S509" s="949"/>
      <c r="T509" s="949"/>
      <c r="U509" s="949"/>
      <c r="V509" s="949"/>
      <c r="W509" s="949"/>
      <c r="X509" s="949"/>
      <c r="Y509" s="949"/>
      <c r="Z509" s="949"/>
      <c r="AA509" s="949"/>
      <c r="AB509" s="949"/>
      <c r="AC509" s="949"/>
    </row>
    <row r="510" spans="1:29" ht="37.5">
      <c r="A510" s="971">
        <f t="shared" si="250"/>
        <v>26.650000000000027</v>
      </c>
      <c r="B510" s="949" t="s">
        <v>201</v>
      </c>
      <c r="C510" s="947"/>
      <c r="D510" s="939"/>
      <c r="E510" s="949"/>
      <c r="F510" s="949"/>
      <c r="G510" s="949"/>
      <c r="H510" s="949"/>
      <c r="I510" s="949"/>
      <c r="J510" s="949"/>
      <c r="K510" s="949"/>
      <c r="L510" s="949"/>
      <c r="M510" s="949"/>
      <c r="N510" s="949"/>
      <c r="O510" s="235">
        <v>0.15</v>
      </c>
      <c r="P510" s="950"/>
      <c r="Q510" s="950"/>
      <c r="R510" s="949"/>
      <c r="S510" s="949"/>
      <c r="T510" s="949"/>
      <c r="U510" s="949"/>
      <c r="V510" s="949"/>
      <c r="W510" s="949"/>
      <c r="X510" s="949"/>
      <c r="Y510" s="949"/>
      <c r="Z510" s="949"/>
      <c r="AA510" s="949"/>
      <c r="AB510" s="949"/>
      <c r="AC510" s="949"/>
    </row>
    <row r="511" spans="1:29" ht="37.5">
      <c r="A511" s="971">
        <f t="shared" si="250"/>
        <v>26.660000000000029</v>
      </c>
      <c r="B511" s="949" t="s">
        <v>202</v>
      </c>
      <c r="C511" s="947"/>
      <c r="D511" s="939"/>
      <c r="E511" s="949"/>
      <c r="F511" s="949"/>
      <c r="G511" s="949"/>
      <c r="H511" s="949"/>
      <c r="I511" s="949"/>
      <c r="J511" s="949"/>
      <c r="K511" s="949"/>
      <c r="L511" s="949"/>
      <c r="M511" s="949"/>
      <c r="N511" s="949"/>
      <c r="O511" s="235">
        <v>0.15</v>
      </c>
      <c r="P511" s="950"/>
      <c r="Q511" s="950"/>
      <c r="R511" s="949"/>
      <c r="S511" s="949"/>
      <c r="T511" s="949"/>
      <c r="U511" s="949"/>
      <c r="V511" s="949"/>
      <c r="W511" s="949"/>
      <c r="X511" s="949"/>
      <c r="Y511" s="949"/>
      <c r="Z511" s="949"/>
      <c r="AA511" s="949"/>
      <c r="AB511" s="949"/>
      <c r="AC511" s="949"/>
    </row>
    <row r="512" spans="1:29" ht="37.5">
      <c r="A512" s="971">
        <f t="shared" si="250"/>
        <v>26.67000000000003</v>
      </c>
      <c r="B512" s="949" t="s">
        <v>203</v>
      </c>
      <c r="C512" s="947"/>
      <c r="D512" s="939"/>
      <c r="E512" s="949"/>
      <c r="F512" s="949"/>
      <c r="G512" s="949"/>
      <c r="H512" s="949"/>
      <c r="I512" s="949"/>
      <c r="J512" s="949"/>
      <c r="K512" s="949"/>
      <c r="L512" s="949"/>
      <c r="M512" s="949"/>
      <c r="N512" s="949"/>
      <c r="O512" s="235"/>
      <c r="P512" s="950"/>
      <c r="Q512" s="950"/>
      <c r="R512" s="949"/>
      <c r="S512" s="949"/>
      <c r="T512" s="949"/>
      <c r="U512" s="949"/>
      <c r="V512" s="949"/>
      <c r="W512" s="949"/>
      <c r="X512" s="949"/>
      <c r="Y512" s="949"/>
      <c r="Z512" s="949"/>
      <c r="AA512" s="949"/>
      <c r="AB512" s="949"/>
      <c r="AC512" s="949"/>
    </row>
    <row r="513" spans="1:29" ht="37.5">
      <c r="A513" s="971">
        <f t="shared" si="250"/>
        <v>26.680000000000032</v>
      </c>
      <c r="B513" s="949" t="s">
        <v>204</v>
      </c>
      <c r="C513" s="947"/>
      <c r="D513" s="939"/>
      <c r="E513" s="949"/>
      <c r="F513" s="949"/>
      <c r="G513" s="949"/>
      <c r="H513" s="949"/>
      <c r="I513" s="949"/>
      <c r="J513" s="949"/>
      <c r="K513" s="949"/>
      <c r="L513" s="949"/>
      <c r="M513" s="949"/>
      <c r="N513" s="949"/>
      <c r="O513" s="235">
        <v>0.25</v>
      </c>
      <c r="P513" s="950"/>
      <c r="Q513" s="950"/>
      <c r="R513" s="949"/>
      <c r="S513" s="949"/>
      <c r="T513" s="949"/>
      <c r="U513" s="949"/>
      <c r="V513" s="949"/>
      <c r="W513" s="949"/>
      <c r="X513" s="949"/>
      <c r="Y513" s="949"/>
      <c r="Z513" s="949"/>
      <c r="AA513" s="949"/>
      <c r="AB513" s="949"/>
      <c r="AC513" s="949"/>
    </row>
    <row r="514" spans="1:29" ht="37.5">
      <c r="A514" s="971">
        <f t="shared" si="250"/>
        <v>26.690000000000033</v>
      </c>
      <c r="B514" s="949" t="s">
        <v>205</v>
      </c>
      <c r="C514" s="947"/>
      <c r="D514" s="939"/>
      <c r="E514" s="949"/>
      <c r="F514" s="949"/>
      <c r="G514" s="949"/>
      <c r="H514" s="949"/>
      <c r="I514" s="949"/>
      <c r="J514" s="949"/>
      <c r="K514" s="949"/>
      <c r="L514" s="949"/>
      <c r="M514" s="949"/>
      <c r="N514" s="949"/>
      <c r="O514" s="249">
        <v>0.1</v>
      </c>
      <c r="P514" s="950"/>
      <c r="Q514" s="950"/>
      <c r="R514" s="949"/>
      <c r="S514" s="949"/>
      <c r="T514" s="949"/>
      <c r="U514" s="949"/>
      <c r="V514" s="949"/>
      <c r="W514" s="949"/>
      <c r="X514" s="949"/>
      <c r="Y514" s="949"/>
      <c r="Z514" s="949"/>
      <c r="AA514" s="949"/>
      <c r="AB514" s="949"/>
      <c r="AC514" s="949"/>
    </row>
    <row r="515" spans="1:29" ht="18.75">
      <c r="A515" s="939"/>
      <c r="B515" s="940" t="s">
        <v>206</v>
      </c>
      <c r="C515" s="941"/>
      <c r="D515" s="942"/>
      <c r="E515" s="940"/>
      <c r="F515" s="940"/>
      <c r="G515" s="940"/>
      <c r="H515" s="940"/>
      <c r="I515" s="940"/>
      <c r="J515" s="940"/>
      <c r="K515" s="940"/>
      <c r="L515" s="940"/>
      <c r="M515" s="940"/>
      <c r="N515" s="940"/>
      <c r="O515" s="234"/>
      <c r="P515" s="943"/>
      <c r="Q515" s="943"/>
      <c r="R515" s="940"/>
      <c r="S515" s="940"/>
      <c r="T515" s="940"/>
      <c r="U515" s="940"/>
      <c r="V515" s="940"/>
      <c r="W515" s="940"/>
      <c r="X515" s="940"/>
      <c r="Y515" s="940"/>
      <c r="Z515" s="940"/>
      <c r="AA515" s="940"/>
      <c r="AB515" s="940"/>
      <c r="AC515" s="940"/>
    </row>
    <row r="516" spans="1:29" ht="37.5">
      <c r="A516" s="939"/>
      <c r="B516" s="940" t="s">
        <v>305</v>
      </c>
      <c r="C516" s="941"/>
      <c r="D516" s="942"/>
      <c r="E516" s="940"/>
      <c r="F516" s="940"/>
      <c r="G516" s="940"/>
      <c r="H516" s="940"/>
      <c r="I516" s="940"/>
      <c r="J516" s="940"/>
      <c r="K516" s="940"/>
      <c r="L516" s="940"/>
      <c r="M516" s="940"/>
      <c r="N516" s="940"/>
      <c r="O516" s="234"/>
      <c r="P516" s="943"/>
      <c r="Q516" s="943"/>
      <c r="R516" s="940"/>
      <c r="S516" s="940"/>
      <c r="T516" s="940"/>
      <c r="U516" s="940"/>
      <c r="V516" s="940"/>
      <c r="W516" s="940"/>
      <c r="X516" s="940"/>
      <c r="Y516" s="940"/>
      <c r="Z516" s="940"/>
      <c r="AA516" s="940"/>
      <c r="AB516" s="940"/>
      <c r="AC516" s="940"/>
    </row>
    <row r="517" spans="1:29" ht="37.5">
      <c r="A517" s="939"/>
      <c r="B517" s="230" t="s">
        <v>300</v>
      </c>
      <c r="C517" s="941"/>
      <c r="D517" s="942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4"/>
      <c r="P517" s="980"/>
      <c r="Q517" s="980"/>
      <c r="R517" s="230"/>
      <c r="S517" s="230"/>
      <c r="T517" s="230"/>
      <c r="U517" s="230"/>
      <c r="V517" s="230"/>
      <c r="W517" s="230"/>
      <c r="X517" s="230"/>
      <c r="Y517" s="230"/>
      <c r="Z517" s="230"/>
      <c r="AA517" s="230"/>
      <c r="AB517" s="230"/>
      <c r="AC517" s="230"/>
    </row>
    <row r="518" spans="1:29" ht="37.5">
      <c r="A518" s="939"/>
      <c r="B518" s="230" t="s">
        <v>298</v>
      </c>
      <c r="C518" s="941"/>
      <c r="D518" s="942"/>
      <c r="E518" s="230"/>
      <c r="F518" s="230"/>
      <c r="G518" s="230"/>
      <c r="H518" s="230"/>
      <c r="I518" s="230"/>
      <c r="J518" s="230"/>
      <c r="K518" s="230"/>
      <c r="L518" s="230"/>
      <c r="M518" s="230"/>
      <c r="N518" s="230"/>
      <c r="O518" s="234"/>
      <c r="P518" s="980"/>
      <c r="Q518" s="980"/>
      <c r="R518" s="230"/>
      <c r="S518" s="230"/>
      <c r="T518" s="230"/>
      <c r="U518" s="230"/>
      <c r="V518" s="230"/>
      <c r="W518" s="230"/>
      <c r="X518" s="230"/>
      <c r="Y518" s="230"/>
      <c r="Z518" s="230"/>
      <c r="AA518" s="230"/>
      <c r="AB518" s="230"/>
      <c r="AC518" s="230"/>
    </row>
    <row r="519" spans="1:29" ht="37.5">
      <c r="A519" s="939"/>
      <c r="B519" s="230" t="s">
        <v>299</v>
      </c>
      <c r="C519" s="941"/>
      <c r="D519" s="942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4"/>
      <c r="P519" s="980"/>
      <c r="Q519" s="980"/>
      <c r="R519" s="230"/>
      <c r="S519" s="230"/>
      <c r="T519" s="230"/>
      <c r="U519" s="230"/>
      <c r="V519" s="230"/>
      <c r="W519" s="230"/>
      <c r="X519" s="230"/>
      <c r="Y519" s="230"/>
      <c r="Z519" s="230"/>
      <c r="AA519" s="230"/>
      <c r="AB519" s="230"/>
      <c r="AC519" s="230"/>
    </row>
    <row r="520" spans="1:29" ht="18.75">
      <c r="A520" s="939"/>
      <c r="B520" s="230" t="s">
        <v>207</v>
      </c>
      <c r="C520" s="941"/>
      <c r="D520" s="942"/>
      <c r="E520" s="230"/>
      <c r="F520" s="230"/>
      <c r="G520" s="230"/>
      <c r="H520" s="230"/>
      <c r="I520" s="230"/>
      <c r="J520" s="230"/>
      <c r="K520" s="230"/>
      <c r="L520" s="230"/>
      <c r="M520" s="230"/>
      <c r="N520" s="230"/>
      <c r="O520" s="234"/>
      <c r="P520" s="980"/>
      <c r="Q520" s="980"/>
      <c r="R520" s="230"/>
      <c r="S520" s="230"/>
      <c r="T520" s="230"/>
      <c r="U520" s="230"/>
      <c r="V520" s="230"/>
      <c r="W520" s="230"/>
      <c r="X520" s="230"/>
      <c r="Y520" s="230"/>
      <c r="Z520" s="230"/>
      <c r="AA520" s="230"/>
      <c r="AB520" s="230"/>
      <c r="AC520" s="230"/>
    </row>
    <row r="521" spans="1:29">
      <c r="Q521" s="198"/>
    </row>
    <row r="523" spans="1:29">
      <c r="P523" s="198"/>
    </row>
    <row r="524" spans="1:29">
      <c r="Z524" s="499" t="s">
        <v>616</v>
      </c>
      <c r="AA524" s="507">
        <f>Z392+Z404</f>
        <v>22.5</v>
      </c>
      <c r="AB524" s="507">
        <f>AA524/AB407*100</f>
        <v>2.1551049738702139</v>
      </c>
    </row>
    <row r="525" spans="1:29">
      <c r="Z525" s="499" t="s">
        <v>515</v>
      </c>
      <c r="AA525" s="507">
        <f>Z397+Z398+Z399</f>
        <v>26.584</v>
      </c>
      <c r="AB525" s="507">
        <f>AA525/AB407*100</f>
        <v>2.5462804722384784</v>
      </c>
    </row>
    <row r="526" spans="1:29">
      <c r="Z526" s="499" t="s">
        <v>574</v>
      </c>
      <c r="AA526" s="507">
        <f>Z400</f>
        <v>4</v>
      </c>
      <c r="AB526" s="507">
        <f>AA526/AB407*100</f>
        <v>0.38312977313248248</v>
      </c>
    </row>
    <row r="527" spans="1:29">
      <c r="T527">
        <f>1482*0.015</f>
        <v>22.23</v>
      </c>
      <c r="Z527" s="499"/>
      <c r="AA527" s="499"/>
      <c r="AB527" s="507">
        <f>SUM(AB524:AB526)</f>
        <v>5.0845152192411751</v>
      </c>
    </row>
  </sheetData>
  <mergeCells count="24">
    <mergeCell ref="F397:F399"/>
    <mergeCell ref="H397:H399"/>
    <mergeCell ref="AC1:AC3"/>
    <mergeCell ref="C2:D2"/>
    <mergeCell ref="E2:H2"/>
    <mergeCell ref="I2:J2"/>
    <mergeCell ref="K2:L2"/>
    <mergeCell ref="C397:C399"/>
    <mergeCell ref="G397:G399"/>
    <mergeCell ref="E397:E399"/>
    <mergeCell ref="I397:I399"/>
    <mergeCell ref="J397:J399"/>
    <mergeCell ref="A1:A3"/>
    <mergeCell ref="B1:B3"/>
    <mergeCell ref="C1:J1"/>
    <mergeCell ref="K1:S1"/>
    <mergeCell ref="T1:AB1"/>
    <mergeCell ref="AA2:AB2"/>
    <mergeCell ref="M2:N2"/>
    <mergeCell ref="O2:Q2"/>
    <mergeCell ref="R2:S2"/>
    <mergeCell ref="T2:U2"/>
    <mergeCell ref="V2:W2"/>
    <mergeCell ref="X2:Z2"/>
  </mergeCells>
  <conditionalFormatting sqref="O495:O497">
    <cfRule type="cellIs" dxfId="1" priority="1" operator="equal">
      <formula>0</formula>
    </cfRule>
  </conditionalFormatting>
  <pageMargins left="0.37" right="0.15748031496063" top="0.51" bottom="0.15748031496063" header="0.22" footer="0.196850393700787"/>
  <pageSetup scale="35" orientation="landscape" r:id="rId1"/>
  <headerFooter>
    <oddHeader>&amp;L&amp;"-,Bold"&amp;18Name of State GOA ( South District )&amp;C&amp;"-,Bold"&amp;18Costing Sheets for AWP&amp;"-,Regular" &amp;"-,Bold"2017-18 SSA-RTE&amp;R&amp;"-,Bold"&amp;20(Rs. in lakh)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0"/>
  <sheetViews>
    <sheetView showZeros="0" view="pageBreakPreview" zoomScale="70" zoomScaleNormal="76" zoomScaleSheetLayoutView="70" workbookViewId="0">
      <pane xSplit="2" ySplit="3" topLeftCell="K401" activePane="bottomRight" state="frozen"/>
      <selection activeCell="A4" sqref="A4:A5"/>
      <selection pane="topRight" activeCell="A4" sqref="A4:A5"/>
      <selection pane="bottomLeft" activeCell="A4" sqref="A4:A5"/>
      <selection pane="bottomRight" activeCell="Z404" activeCellId="1" sqref="Z392 Z404"/>
    </sheetView>
  </sheetViews>
  <sheetFormatPr defaultRowHeight="15"/>
  <cols>
    <col min="1" max="1" width="9.85546875" style="569" bestFit="1" customWidth="1"/>
    <col min="2" max="2" width="31.28515625" style="498" customWidth="1"/>
    <col min="3" max="3" width="9.7109375" style="569" customWidth="1"/>
    <col min="4" max="4" width="11.28515625" style="568" customWidth="1"/>
    <col min="5" max="5" width="10.5703125" style="498" customWidth="1"/>
    <col min="6" max="6" width="11" style="505" customWidth="1"/>
    <col min="7" max="7" width="10" style="498" customWidth="1"/>
    <col min="8" max="8" width="8.85546875" style="498" customWidth="1"/>
    <col min="9" max="9" width="9" style="498" customWidth="1"/>
    <col min="10" max="10" width="11" style="505" customWidth="1"/>
    <col min="11" max="11" width="10.5703125" style="498" customWidth="1"/>
    <col min="12" max="12" width="9.42578125" style="505" customWidth="1"/>
    <col min="13" max="13" width="9.42578125" style="498" hidden="1" customWidth="1"/>
    <col min="14" max="14" width="10.140625" style="498" hidden="1" customWidth="1"/>
    <col min="15" max="15" width="13" style="734" customWidth="1"/>
    <col min="16" max="16" width="10" style="498" customWidth="1"/>
    <col min="17" max="17" width="10.5703125" style="505" bestFit="1" customWidth="1"/>
    <col min="18" max="18" width="9.5703125" style="498" customWidth="1"/>
    <col min="19" max="19" width="10.85546875" style="505" bestFit="1" customWidth="1"/>
    <col min="20" max="20" width="11" style="498" customWidth="1"/>
    <col min="21" max="21" width="9.7109375" style="505" customWidth="1"/>
    <col min="22" max="23" width="12.28515625" style="498" hidden="1" customWidth="1"/>
    <col min="24" max="24" width="9.140625" style="730" customWidth="1"/>
    <col min="25" max="25" width="11.28515625" style="498" customWidth="1"/>
    <col min="26" max="26" width="10.7109375" style="505" customWidth="1"/>
    <col min="27" max="27" width="11.28515625" style="498" customWidth="1"/>
    <col min="28" max="28" width="10.7109375" style="505" customWidth="1"/>
    <col min="29" max="29" width="23" style="498" customWidth="1"/>
    <col min="30" max="30" width="14.28515625" style="498" hidden="1" customWidth="1"/>
    <col min="31" max="31" width="9.28515625" style="498" hidden="1" customWidth="1"/>
    <col min="32" max="32" width="10" style="498" hidden="1" customWidth="1"/>
    <col min="33" max="33" width="0" style="498" hidden="1" customWidth="1"/>
    <col min="34" max="16384" width="9.140625" style="498"/>
  </cols>
  <sheetData>
    <row r="1" spans="1:29" ht="22.5" customHeight="1">
      <c r="A1" s="769" t="s">
        <v>0</v>
      </c>
      <c r="B1" s="770" t="s">
        <v>1</v>
      </c>
      <c r="C1" s="771" t="s">
        <v>330</v>
      </c>
      <c r="D1" s="771"/>
      <c r="E1" s="771"/>
      <c r="F1" s="771"/>
      <c r="G1" s="771"/>
      <c r="H1" s="771"/>
      <c r="I1" s="771"/>
      <c r="J1" s="771"/>
      <c r="K1" s="771" t="s">
        <v>331</v>
      </c>
      <c r="L1" s="771"/>
      <c r="M1" s="771"/>
      <c r="N1" s="771"/>
      <c r="O1" s="771"/>
      <c r="P1" s="771"/>
      <c r="Q1" s="771"/>
      <c r="R1" s="771"/>
      <c r="S1" s="771"/>
      <c r="T1" s="771" t="s">
        <v>332</v>
      </c>
      <c r="U1" s="771"/>
      <c r="V1" s="771"/>
      <c r="W1" s="771"/>
      <c r="X1" s="771"/>
      <c r="Y1" s="771"/>
      <c r="Z1" s="771"/>
      <c r="AA1" s="771"/>
      <c r="AB1" s="772"/>
      <c r="AC1" s="771" t="s">
        <v>281</v>
      </c>
    </row>
    <row r="2" spans="1:29" ht="62.25" customHeight="1">
      <c r="A2" s="769"/>
      <c r="B2" s="770"/>
      <c r="C2" s="771" t="s">
        <v>353</v>
      </c>
      <c r="D2" s="771"/>
      <c r="E2" s="771" t="s">
        <v>613</v>
      </c>
      <c r="F2" s="771"/>
      <c r="G2" s="771"/>
      <c r="H2" s="771"/>
      <c r="I2" s="783" t="s">
        <v>282</v>
      </c>
      <c r="J2" s="783"/>
      <c r="K2" s="773" t="s">
        <v>283</v>
      </c>
      <c r="L2" s="776"/>
      <c r="M2" s="772" t="s">
        <v>347</v>
      </c>
      <c r="N2" s="775"/>
      <c r="O2" s="771" t="s">
        <v>284</v>
      </c>
      <c r="P2" s="771"/>
      <c r="Q2" s="771"/>
      <c r="R2" s="773" t="s">
        <v>38</v>
      </c>
      <c r="S2" s="776"/>
      <c r="T2" s="773" t="s">
        <v>283</v>
      </c>
      <c r="U2" s="776"/>
      <c r="V2" s="772" t="s">
        <v>347</v>
      </c>
      <c r="W2" s="775"/>
      <c r="X2" s="771" t="s">
        <v>284</v>
      </c>
      <c r="Y2" s="771"/>
      <c r="Z2" s="771"/>
      <c r="AA2" s="773" t="s">
        <v>38</v>
      </c>
      <c r="AB2" s="774"/>
      <c r="AC2" s="771"/>
    </row>
    <row r="3" spans="1:29" ht="42" customHeight="1">
      <c r="A3" s="769"/>
      <c r="B3" s="770"/>
      <c r="C3" s="506" t="s">
        <v>285</v>
      </c>
      <c r="D3" s="443" t="s">
        <v>286</v>
      </c>
      <c r="E3" s="506" t="s">
        <v>285</v>
      </c>
      <c r="F3" s="443" t="s">
        <v>287</v>
      </c>
      <c r="G3" s="506" t="s">
        <v>288</v>
      </c>
      <c r="H3" s="442" t="s">
        <v>289</v>
      </c>
      <c r="I3" s="506" t="s">
        <v>285</v>
      </c>
      <c r="J3" s="443" t="s">
        <v>287</v>
      </c>
      <c r="K3" s="506" t="s">
        <v>285</v>
      </c>
      <c r="L3" s="443" t="s">
        <v>287</v>
      </c>
      <c r="M3" s="506" t="s">
        <v>285</v>
      </c>
      <c r="N3" s="443" t="s">
        <v>287</v>
      </c>
      <c r="O3" s="731" t="s">
        <v>290</v>
      </c>
      <c r="P3" s="506" t="s">
        <v>285</v>
      </c>
      <c r="Q3" s="443" t="s">
        <v>287</v>
      </c>
      <c r="R3" s="506" t="s">
        <v>285</v>
      </c>
      <c r="S3" s="443" t="s">
        <v>287</v>
      </c>
      <c r="T3" s="506" t="s">
        <v>285</v>
      </c>
      <c r="U3" s="443" t="s">
        <v>287</v>
      </c>
      <c r="V3" s="506" t="s">
        <v>285</v>
      </c>
      <c r="W3" s="443" t="s">
        <v>287</v>
      </c>
      <c r="X3" s="706" t="s">
        <v>290</v>
      </c>
      <c r="Y3" s="506" t="s">
        <v>285</v>
      </c>
      <c r="Z3" s="443" t="s">
        <v>287</v>
      </c>
      <c r="AA3" s="506" t="s">
        <v>285</v>
      </c>
      <c r="AB3" s="707" t="s">
        <v>287</v>
      </c>
      <c r="AC3" s="771"/>
    </row>
    <row r="4" spans="1:29" ht="15.75">
      <c r="A4" s="447" t="s">
        <v>2</v>
      </c>
      <c r="B4" s="444" t="s">
        <v>3</v>
      </c>
      <c r="C4" s="442"/>
      <c r="D4" s="443"/>
      <c r="E4" s="444"/>
      <c r="F4" s="538"/>
      <c r="G4" s="444"/>
      <c r="H4" s="444"/>
      <c r="I4" s="444"/>
      <c r="J4" s="538"/>
      <c r="K4" s="444"/>
      <c r="L4" s="538"/>
      <c r="M4" s="444"/>
      <c r="N4" s="444"/>
      <c r="O4" s="718"/>
      <c r="P4" s="445"/>
      <c r="Q4" s="488"/>
      <c r="R4" s="445"/>
      <c r="S4" s="488"/>
      <c r="T4" s="444"/>
      <c r="U4" s="538"/>
      <c r="V4" s="444"/>
      <c r="W4" s="444"/>
      <c r="X4" s="576"/>
      <c r="Y4" s="444"/>
      <c r="Z4" s="538"/>
      <c r="AA4" s="444"/>
      <c r="AB4" s="538"/>
      <c r="AC4" s="444"/>
    </row>
    <row r="5" spans="1:29" ht="15.75">
      <c r="A5" s="447"/>
      <c r="B5" s="444" t="s">
        <v>4</v>
      </c>
      <c r="C5" s="442"/>
      <c r="D5" s="443"/>
      <c r="E5" s="444"/>
      <c r="F5" s="538"/>
      <c r="G5" s="444"/>
      <c r="H5" s="444"/>
      <c r="I5" s="444"/>
      <c r="J5" s="538"/>
      <c r="K5" s="444"/>
      <c r="L5" s="538"/>
      <c r="M5" s="444"/>
      <c r="N5" s="444"/>
      <c r="O5" s="718"/>
      <c r="P5" s="445"/>
      <c r="Q5" s="488"/>
      <c r="R5" s="445"/>
      <c r="S5" s="488"/>
      <c r="T5" s="444"/>
      <c r="U5" s="538"/>
      <c r="V5" s="444"/>
      <c r="W5" s="444"/>
      <c r="X5" s="576"/>
      <c r="Y5" s="444"/>
      <c r="Z5" s="538"/>
      <c r="AA5" s="444"/>
      <c r="AB5" s="538"/>
      <c r="AC5" s="444"/>
    </row>
    <row r="6" spans="1:29" ht="15.75">
      <c r="A6" s="500">
        <v>1</v>
      </c>
      <c r="B6" s="444" t="s">
        <v>5</v>
      </c>
      <c r="C6" s="442"/>
      <c r="D6" s="443"/>
      <c r="E6" s="444"/>
      <c r="F6" s="538"/>
      <c r="G6" s="444"/>
      <c r="H6" s="444"/>
      <c r="I6" s="444"/>
      <c r="J6" s="538"/>
      <c r="K6" s="444"/>
      <c r="L6" s="538"/>
      <c r="M6" s="444"/>
      <c r="N6" s="444"/>
      <c r="O6" s="718"/>
      <c r="P6" s="445"/>
      <c r="Q6" s="488"/>
      <c r="R6" s="445"/>
      <c r="S6" s="488"/>
      <c r="T6" s="444"/>
      <c r="U6" s="538"/>
      <c r="V6" s="444"/>
      <c r="W6" s="444"/>
      <c r="X6" s="576"/>
      <c r="Y6" s="444"/>
      <c r="Z6" s="538"/>
      <c r="AA6" s="444"/>
      <c r="AB6" s="538"/>
      <c r="AC6" s="444"/>
    </row>
    <row r="7" spans="1:29">
      <c r="A7" s="708">
        <v>1.01</v>
      </c>
      <c r="B7" s="448" t="s">
        <v>6</v>
      </c>
      <c r="C7" s="446"/>
      <c r="D7" s="447"/>
      <c r="E7" s="448"/>
      <c r="F7" s="539"/>
      <c r="G7" s="448"/>
      <c r="H7" s="448"/>
      <c r="I7" s="448"/>
      <c r="J7" s="539"/>
      <c r="K7" s="448"/>
      <c r="L7" s="539"/>
      <c r="M7" s="448"/>
      <c r="N7" s="448"/>
      <c r="O7" s="501"/>
      <c r="P7" s="449"/>
      <c r="Q7" s="487"/>
      <c r="R7" s="449"/>
      <c r="S7" s="487"/>
      <c r="T7" s="448"/>
      <c r="U7" s="539"/>
      <c r="V7" s="448"/>
      <c r="W7" s="448"/>
      <c r="X7" s="577"/>
      <c r="Y7" s="448"/>
      <c r="Z7" s="539"/>
      <c r="AA7" s="448"/>
      <c r="AB7" s="539"/>
      <c r="AC7" s="448"/>
    </row>
    <row r="8" spans="1:29">
      <c r="A8" s="447">
        <v>1.02</v>
      </c>
      <c r="B8" s="448" t="s">
        <v>7</v>
      </c>
      <c r="C8" s="446"/>
      <c r="D8" s="447"/>
      <c r="E8" s="448"/>
      <c r="F8" s="539"/>
      <c r="G8" s="448" t="s">
        <v>350</v>
      </c>
      <c r="H8" s="448"/>
      <c r="I8" s="448"/>
      <c r="J8" s="539"/>
      <c r="K8" s="448"/>
      <c r="L8" s="539"/>
      <c r="M8" s="448"/>
      <c r="N8" s="448"/>
      <c r="O8" s="501"/>
      <c r="P8" s="449"/>
      <c r="Q8" s="487"/>
      <c r="R8" s="449"/>
      <c r="S8" s="487"/>
      <c r="T8" s="448"/>
      <c r="U8" s="539"/>
      <c r="V8" s="448"/>
      <c r="W8" s="448"/>
      <c r="X8" s="577"/>
      <c r="Y8" s="448"/>
      <c r="Z8" s="539"/>
      <c r="AA8" s="448"/>
      <c r="AB8" s="539"/>
      <c r="AC8" s="448"/>
    </row>
    <row r="9" spans="1:29">
      <c r="A9" s="447">
        <v>1.03</v>
      </c>
      <c r="B9" s="448" t="s">
        <v>8</v>
      </c>
      <c r="C9" s="446"/>
      <c r="D9" s="447"/>
      <c r="E9" s="448"/>
      <c r="F9" s="539"/>
      <c r="G9" s="448"/>
      <c r="H9" s="448"/>
      <c r="I9" s="448"/>
      <c r="J9" s="539"/>
      <c r="K9" s="448"/>
      <c r="L9" s="539"/>
      <c r="M9" s="448"/>
      <c r="N9" s="448"/>
      <c r="O9" s="501"/>
      <c r="P9" s="449"/>
      <c r="Q9" s="487"/>
      <c r="R9" s="449"/>
      <c r="S9" s="487"/>
      <c r="T9" s="448"/>
      <c r="U9" s="539"/>
      <c r="V9" s="448"/>
      <c r="W9" s="448"/>
      <c r="X9" s="577"/>
      <c r="Y9" s="448"/>
      <c r="Z9" s="539"/>
      <c r="AA9" s="448"/>
      <c r="AB9" s="539"/>
      <c r="AC9" s="448"/>
    </row>
    <row r="10" spans="1:29" ht="30">
      <c r="A10" s="447">
        <v>1.04</v>
      </c>
      <c r="B10" s="450" t="s">
        <v>9</v>
      </c>
      <c r="C10" s="446"/>
      <c r="D10" s="447"/>
      <c r="E10" s="450"/>
      <c r="F10" s="537"/>
      <c r="G10" s="450"/>
      <c r="H10" s="450"/>
      <c r="I10" s="450"/>
      <c r="J10" s="537"/>
      <c r="K10" s="450"/>
      <c r="L10" s="537"/>
      <c r="M10" s="450"/>
      <c r="N10" s="450"/>
      <c r="O10" s="501"/>
      <c r="P10" s="449"/>
      <c r="Q10" s="487"/>
      <c r="R10" s="449"/>
      <c r="S10" s="487"/>
      <c r="T10" s="450"/>
      <c r="U10" s="537"/>
      <c r="V10" s="450"/>
      <c r="W10" s="450"/>
      <c r="X10" s="575"/>
      <c r="Y10" s="450"/>
      <c r="Z10" s="537"/>
      <c r="AA10" s="450"/>
      <c r="AB10" s="537"/>
      <c r="AC10" s="450"/>
    </row>
    <row r="11" spans="1:29">
      <c r="A11" s="447">
        <v>1.05</v>
      </c>
      <c r="B11" s="450" t="s">
        <v>10</v>
      </c>
      <c r="C11" s="446"/>
      <c r="D11" s="447"/>
      <c r="E11" s="450"/>
      <c r="F11" s="537"/>
      <c r="G11" s="450"/>
      <c r="H11" s="450"/>
      <c r="I11" s="450"/>
      <c r="J11" s="537"/>
      <c r="K11" s="450"/>
      <c r="L11" s="537"/>
      <c r="M11" s="450"/>
      <c r="N11" s="450"/>
      <c r="O11" s="501"/>
      <c r="P11" s="449"/>
      <c r="Q11" s="487"/>
      <c r="R11" s="449"/>
      <c r="S11" s="487"/>
      <c r="T11" s="450"/>
      <c r="U11" s="537"/>
      <c r="V11" s="450"/>
      <c r="W11" s="450"/>
      <c r="X11" s="575"/>
      <c r="Y11" s="450"/>
      <c r="Z11" s="537"/>
      <c r="AA11" s="450"/>
      <c r="AB11" s="537"/>
      <c r="AC11" s="450"/>
    </row>
    <row r="12" spans="1:29" ht="30">
      <c r="A12" s="447">
        <v>1.06</v>
      </c>
      <c r="B12" s="454" t="s">
        <v>11</v>
      </c>
      <c r="C12" s="451"/>
      <c r="D12" s="452"/>
      <c r="E12" s="453"/>
      <c r="F12" s="540"/>
      <c r="G12" s="454"/>
      <c r="H12" s="454"/>
      <c r="I12" s="454"/>
      <c r="J12" s="540"/>
      <c r="K12" s="454"/>
      <c r="L12" s="540"/>
      <c r="M12" s="454"/>
      <c r="N12" s="454"/>
      <c r="O12" s="724"/>
      <c r="P12" s="455"/>
      <c r="Q12" s="496"/>
      <c r="R12" s="455"/>
      <c r="S12" s="496"/>
      <c r="T12" s="454"/>
      <c r="U12" s="540"/>
      <c r="V12" s="454"/>
      <c r="W12" s="454"/>
      <c r="X12" s="578"/>
      <c r="Y12" s="454"/>
      <c r="Z12" s="540"/>
      <c r="AA12" s="454"/>
      <c r="AB12" s="540"/>
      <c r="AC12" s="454"/>
    </row>
    <row r="13" spans="1:29" ht="30">
      <c r="A13" s="447">
        <v>1.07</v>
      </c>
      <c r="B13" s="454" t="s">
        <v>12</v>
      </c>
      <c r="C13" s="451"/>
      <c r="D13" s="452"/>
      <c r="E13" s="454"/>
      <c r="F13" s="540"/>
      <c r="G13" s="454"/>
      <c r="H13" s="454"/>
      <c r="I13" s="454"/>
      <c r="J13" s="540"/>
      <c r="K13" s="454"/>
      <c r="L13" s="540"/>
      <c r="M13" s="454"/>
      <c r="N13" s="454"/>
      <c r="O13" s="724"/>
      <c r="P13" s="455"/>
      <c r="Q13" s="496"/>
      <c r="R13" s="455"/>
      <c r="S13" s="496"/>
      <c r="T13" s="454"/>
      <c r="U13" s="540"/>
      <c r="V13" s="454"/>
      <c r="W13" s="454"/>
      <c r="X13" s="578"/>
      <c r="Y13" s="454"/>
      <c r="Z13" s="540"/>
      <c r="AA13" s="454"/>
      <c r="AB13" s="540"/>
      <c r="AC13" s="454"/>
    </row>
    <row r="14" spans="1:29" ht="47.25">
      <c r="A14" s="500">
        <v>2</v>
      </c>
      <c r="B14" s="458" t="s">
        <v>13</v>
      </c>
      <c r="C14" s="456"/>
      <c r="D14" s="457"/>
      <c r="E14" s="458"/>
      <c r="F14" s="541"/>
      <c r="G14" s="458"/>
      <c r="H14" s="458"/>
      <c r="I14" s="458"/>
      <c r="J14" s="541"/>
      <c r="K14" s="458"/>
      <c r="L14" s="541"/>
      <c r="M14" s="458"/>
      <c r="N14" s="458"/>
      <c r="O14" s="721"/>
      <c r="P14" s="459"/>
      <c r="Q14" s="495"/>
      <c r="R14" s="459"/>
      <c r="S14" s="495"/>
      <c r="T14" s="458"/>
      <c r="U14" s="541"/>
      <c r="V14" s="458"/>
      <c r="W14" s="458"/>
      <c r="X14" s="579"/>
      <c r="Y14" s="458"/>
      <c r="Z14" s="541"/>
      <c r="AA14" s="458"/>
      <c r="AB14" s="541"/>
      <c r="AC14" s="458"/>
    </row>
    <row r="15" spans="1:29" ht="15.75">
      <c r="A15" s="500"/>
      <c r="B15" s="458" t="s">
        <v>258</v>
      </c>
      <c r="C15" s="456"/>
      <c r="D15" s="457"/>
      <c r="E15" s="458"/>
      <c r="F15" s="541"/>
      <c r="G15" s="458"/>
      <c r="H15" s="458"/>
      <c r="I15" s="458"/>
      <c r="J15" s="541"/>
      <c r="K15" s="458"/>
      <c r="L15" s="541"/>
      <c r="M15" s="458"/>
      <c r="N15" s="458"/>
      <c r="O15" s="721"/>
      <c r="P15" s="459"/>
      <c r="Q15" s="495"/>
      <c r="R15" s="459"/>
      <c r="S15" s="495"/>
      <c r="T15" s="458"/>
      <c r="U15" s="541"/>
      <c r="V15" s="458"/>
      <c r="W15" s="458"/>
      <c r="X15" s="579"/>
      <c r="Y15" s="458"/>
      <c r="Z15" s="541"/>
      <c r="AA15" s="458"/>
      <c r="AB15" s="541"/>
      <c r="AC15" s="458"/>
    </row>
    <row r="16" spans="1:29" ht="31.5">
      <c r="A16" s="447"/>
      <c r="B16" s="462" t="s">
        <v>14</v>
      </c>
      <c r="C16" s="460"/>
      <c r="D16" s="461"/>
      <c r="E16" s="462"/>
      <c r="F16" s="542"/>
      <c r="G16" s="462"/>
      <c r="H16" s="462"/>
      <c r="I16" s="462"/>
      <c r="J16" s="542"/>
      <c r="K16" s="462"/>
      <c r="L16" s="542"/>
      <c r="M16" s="462"/>
      <c r="N16" s="462"/>
      <c r="O16" s="714"/>
      <c r="P16" s="463"/>
      <c r="Q16" s="494"/>
      <c r="R16" s="463"/>
      <c r="S16" s="494"/>
      <c r="T16" s="462"/>
      <c r="U16" s="542"/>
      <c r="V16" s="462"/>
      <c r="W16" s="462"/>
      <c r="X16" s="580"/>
      <c r="Y16" s="462"/>
      <c r="Z16" s="542"/>
      <c r="AA16" s="462"/>
      <c r="AB16" s="542"/>
      <c r="AC16" s="462"/>
    </row>
    <row r="17" spans="1:29" ht="30">
      <c r="A17" s="447">
        <v>2.0099999999999998</v>
      </c>
      <c r="B17" s="450" t="s">
        <v>153</v>
      </c>
      <c r="C17" s="446"/>
      <c r="D17" s="447"/>
      <c r="E17" s="450"/>
      <c r="F17" s="537"/>
      <c r="G17" s="450"/>
      <c r="H17" s="450"/>
      <c r="I17" s="450"/>
      <c r="J17" s="537"/>
      <c r="K17" s="450"/>
      <c r="L17" s="537"/>
      <c r="M17" s="450"/>
      <c r="N17" s="450"/>
      <c r="O17" s="501">
        <v>2</v>
      </c>
      <c r="P17" s="449"/>
      <c r="Q17" s="487"/>
      <c r="R17" s="449"/>
      <c r="S17" s="487"/>
      <c r="T17" s="450"/>
      <c r="U17" s="537"/>
      <c r="V17" s="450"/>
      <c r="W17" s="450"/>
      <c r="X17" s="501">
        <v>2</v>
      </c>
      <c r="Y17" s="449"/>
      <c r="Z17" s="487"/>
      <c r="AA17" s="449"/>
      <c r="AB17" s="487"/>
      <c r="AC17" s="450"/>
    </row>
    <row r="18" spans="1:29" ht="30">
      <c r="A18" s="447">
        <v>2.02</v>
      </c>
      <c r="B18" s="450" t="s">
        <v>15</v>
      </c>
      <c r="C18" s="446"/>
      <c r="D18" s="447"/>
      <c r="E18" s="450"/>
      <c r="F18" s="537"/>
      <c r="G18" s="450"/>
      <c r="H18" s="450"/>
      <c r="I18" s="450"/>
      <c r="J18" s="537"/>
      <c r="K18" s="450"/>
      <c r="L18" s="537"/>
      <c r="M18" s="450"/>
      <c r="N18" s="450"/>
      <c r="O18" s="501">
        <v>3</v>
      </c>
      <c r="P18" s="449"/>
      <c r="Q18" s="487"/>
      <c r="R18" s="449"/>
      <c r="S18" s="487"/>
      <c r="T18" s="450"/>
      <c r="U18" s="537"/>
      <c r="V18" s="450"/>
      <c r="W18" s="450"/>
      <c r="X18" s="501">
        <v>3</v>
      </c>
      <c r="Y18" s="449"/>
      <c r="Z18" s="487"/>
      <c r="AA18" s="449"/>
      <c r="AB18" s="487"/>
      <c r="AC18" s="450"/>
    </row>
    <row r="19" spans="1:29">
      <c r="A19" s="447">
        <v>2.0299999999999998</v>
      </c>
      <c r="B19" s="450" t="s">
        <v>154</v>
      </c>
      <c r="C19" s="446"/>
      <c r="D19" s="447"/>
      <c r="E19" s="450"/>
      <c r="F19" s="537"/>
      <c r="G19" s="450"/>
      <c r="H19" s="450"/>
      <c r="I19" s="450"/>
      <c r="J19" s="537"/>
      <c r="K19" s="450"/>
      <c r="L19" s="537"/>
      <c r="M19" s="450"/>
      <c r="N19" s="450"/>
      <c r="O19" s="501">
        <v>0.375</v>
      </c>
      <c r="P19" s="449"/>
      <c r="Q19" s="487"/>
      <c r="R19" s="449"/>
      <c r="S19" s="487"/>
      <c r="T19" s="450"/>
      <c r="U19" s="537"/>
      <c r="V19" s="450"/>
      <c r="W19" s="450"/>
      <c r="X19" s="501">
        <v>0.375</v>
      </c>
      <c r="Y19" s="449"/>
      <c r="Z19" s="487"/>
      <c r="AA19" s="449"/>
      <c r="AB19" s="487"/>
      <c r="AC19" s="450"/>
    </row>
    <row r="20" spans="1:29" ht="30">
      <c r="A20" s="447">
        <v>2.04</v>
      </c>
      <c r="B20" s="450" t="s">
        <v>155</v>
      </c>
      <c r="C20" s="446"/>
      <c r="D20" s="447"/>
      <c r="E20" s="450"/>
      <c r="F20" s="537"/>
      <c r="G20" s="450"/>
      <c r="H20" s="450"/>
      <c r="I20" s="450"/>
      <c r="J20" s="537"/>
      <c r="K20" s="450"/>
      <c r="L20" s="537"/>
      <c r="M20" s="450"/>
      <c r="N20" s="450"/>
      <c r="O20" s="501"/>
      <c r="P20" s="449"/>
      <c r="Q20" s="487"/>
      <c r="R20" s="449"/>
      <c r="S20" s="487"/>
      <c r="T20" s="450"/>
      <c r="U20" s="537"/>
      <c r="V20" s="450"/>
      <c r="W20" s="450"/>
      <c r="X20" s="501"/>
      <c r="Y20" s="449"/>
      <c r="Z20" s="487"/>
      <c r="AA20" s="449"/>
      <c r="AB20" s="487"/>
      <c r="AC20" s="450"/>
    </row>
    <row r="21" spans="1:29" ht="15.75">
      <c r="A21" s="447"/>
      <c r="B21" s="463" t="s">
        <v>233</v>
      </c>
      <c r="C21" s="460"/>
      <c r="D21" s="461"/>
      <c r="E21" s="463"/>
      <c r="F21" s="494"/>
      <c r="G21" s="463"/>
      <c r="H21" s="463"/>
      <c r="I21" s="463"/>
      <c r="J21" s="494"/>
      <c r="K21" s="463"/>
      <c r="L21" s="494"/>
      <c r="M21" s="463"/>
      <c r="N21" s="463"/>
      <c r="O21" s="714"/>
      <c r="P21" s="463"/>
      <c r="Q21" s="494"/>
      <c r="R21" s="463"/>
      <c r="S21" s="494"/>
      <c r="T21" s="463"/>
      <c r="U21" s="494"/>
      <c r="V21" s="463"/>
      <c r="W21" s="463"/>
      <c r="X21" s="714"/>
      <c r="Y21" s="463"/>
      <c r="Z21" s="494"/>
      <c r="AA21" s="463"/>
      <c r="AB21" s="494"/>
      <c r="AC21" s="463"/>
    </row>
    <row r="22" spans="1:29" ht="15.75">
      <c r="A22" s="447"/>
      <c r="B22" s="462" t="s">
        <v>327</v>
      </c>
      <c r="C22" s="460"/>
      <c r="D22" s="461"/>
      <c r="E22" s="462"/>
      <c r="F22" s="542"/>
      <c r="G22" s="462"/>
      <c r="H22" s="462"/>
      <c r="I22" s="462"/>
      <c r="J22" s="542"/>
      <c r="K22" s="462"/>
      <c r="L22" s="542"/>
      <c r="M22" s="462"/>
      <c r="N22" s="462"/>
      <c r="O22" s="714"/>
      <c r="P22" s="463"/>
      <c r="Q22" s="494"/>
      <c r="R22" s="463"/>
      <c r="S22" s="494"/>
      <c r="T22" s="462"/>
      <c r="U22" s="542"/>
      <c r="V22" s="462"/>
      <c r="W22" s="462"/>
      <c r="X22" s="714"/>
      <c r="Y22" s="463"/>
      <c r="Z22" s="494"/>
      <c r="AA22" s="463"/>
      <c r="AB22" s="494"/>
      <c r="AC22" s="462"/>
    </row>
    <row r="23" spans="1:29" ht="30">
      <c r="A23" s="447">
        <v>2.0499999999999998</v>
      </c>
      <c r="B23" s="466" t="s">
        <v>245</v>
      </c>
      <c r="C23" s="464"/>
      <c r="D23" s="465"/>
      <c r="E23" s="466"/>
      <c r="F23" s="543"/>
      <c r="G23" s="466"/>
      <c r="H23" s="466"/>
      <c r="I23" s="466"/>
      <c r="J23" s="543"/>
      <c r="K23" s="466"/>
      <c r="L23" s="543"/>
      <c r="M23" s="466"/>
      <c r="N23" s="466"/>
      <c r="O23" s="501">
        <v>9</v>
      </c>
      <c r="P23" s="467"/>
      <c r="Q23" s="589"/>
      <c r="R23" s="467"/>
      <c r="S23" s="589"/>
      <c r="T23" s="466"/>
      <c r="U23" s="543"/>
      <c r="V23" s="466"/>
      <c r="W23" s="466"/>
      <c r="X23" s="501">
        <v>9</v>
      </c>
      <c r="Y23" s="467"/>
      <c r="Z23" s="589"/>
      <c r="AA23" s="467"/>
      <c r="AB23" s="589"/>
      <c r="AC23" s="466"/>
    </row>
    <row r="24" spans="1:29" ht="30">
      <c r="A24" s="447">
        <v>2.06</v>
      </c>
      <c r="B24" s="466" t="s">
        <v>168</v>
      </c>
      <c r="C24" s="464"/>
      <c r="D24" s="465"/>
      <c r="E24" s="466"/>
      <c r="F24" s="543"/>
      <c r="G24" s="466"/>
      <c r="H24" s="466"/>
      <c r="I24" s="466"/>
      <c r="J24" s="543"/>
      <c r="K24" s="466"/>
      <c r="L24" s="543"/>
      <c r="M24" s="466"/>
      <c r="N24" s="466"/>
      <c r="O24" s="501">
        <v>0.6</v>
      </c>
      <c r="P24" s="467"/>
      <c r="Q24" s="589"/>
      <c r="R24" s="467"/>
      <c r="S24" s="589"/>
      <c r="T24" s="466"/>
      <c r="U24" s="543"/>
      <c r="V24" s="466"/>
      <c r="W24" s="466"/>
      <c r="X24" s="501">
        <v>0.6</v>
      </c>
      <c r="Y24" s="467"/>
      <c r="Z24" s="589"/>
      <c r="AA24" s="467"/>
      <c r="AB24" s="589"/>
      <c r="AC24" s="466"/>
    </row>
    <row r="25" spans="1:29" ht="75">
      <c r="A25" s="447">
        <v>2.0699999999999998</v>
      </c>
      <c r="B25" s="466" t="s">
        <v>244</v>
      </c>
      <c r="C25" s="464"/>
      <c r="D25" s="465"/>
      <c r="E25" s="466"/>
      <c r="F25" s="543"/>
      <c r="G25" s="466"/>
      <c r="H25" s="466"/>
      <c r="I25" s="466"/>
      <c r="J25" s="543"/>
      <c r="K25" s="466"/>
      <c r="L25" s="543"/>
      <c r="M25" s="466"/>
      <c r="N25" s="466"/>
      <c r="O25" s="501">
        <v>0.5</v>
      </c>
      <c r="P25" s="467"/>
      <c r="Q25" s="589"/>
      <c r="R25" s="467"/>
      <c r="S25" s="589"/>
      <c r="T25" s="466"/>
      <c r="U25" s="543"/>
      <c r="V25" s="466"/>
      <c r="W25" s="466"/>
      <c r="X25" s="501">
        <v>0.5</v>
      </c>
      <c r="Y25" s="467"/>
      <c r="Z25" s="589"/>
      <c r="AA25" s="467"/>
      <c r="AB25" s="589"/>
      <c r="AC25" s="466"/>
    </row>
    <row r="26" spans="1:29">
      <c r="A26" s="447">
        <v>2.08</v>
      </c>
      <c r="B26" s="466" t="s">
        <v>18</v>
      </c>
      <c r="C26" s="464"/>
      <c r="D26" s="465"/>
      <c r="E26" s="466"/>
      <c r="F26" s="543"/>
      <c r="G26" s="466"/>
      <c r="H26" s="466"/>
      <c r="I26" s="466"/>
      <c r="J26" s="543"/>
      <c r="K26" s="466"/>
      <c r="L26" s="543"/>
      <c r="M26" s="466"/>
      <c r="N26" s="466"/>
      <c r="O26" s="715"/>
      <c r="P26" s="467"/>
      <c r="Q26" s="589"/>
      <c r="R26" s="467"/>
      <c r="S26" s="589"/>
      <c r="T26" s="466"/>
      <c r="U26" s="543"/>
      <c r="V26" s="466"/>
      <c r="W26" s="466"/>
      <c r="X26" s="715"/>
      <c r="Y26" s="467"/>
      <c r="Z26" s="589"/>
      <c r="AA26" s="467"/>
      <c r="AB26" s="589"/>
      <c r="AC26" s="466"/>
    </row>
    <row r="27" spans="1:29" ht="30">
      <c r="A27" s="447" t="s">
        <v>19</v>
      </c>
      <c r="B27" s="470" t="s">
        <v>171</v>
      </c>
      <c r="C27" s="468"/>
      <c r="D27" s="469"/>
      <c r="E27" s="470"/>
      <c r="F27" s="544"/>
      <c r="G27" s="470"/>
      <c r="H27" s="470"/>
      <c r="I27" s="470"/>
      <c r="J27" s="544"/>
      <c r="K27" s="470"/>
      <c r="L27" s="544"/>
      <c r="M27" s="470"/>
      <c r="N27" s="470"/>
      <c r="O27" s="716">
        <v>3</v>
      </c>
      <c r="P27" s="471"/>
      <c r="Q27" s="590"/>
      <c r="R27" s="471"/>
      <c r="S27" s="590"/>
      <c r="T27" s="470"/>
      <c r="U27" s="544"/>
      <c r="V27" s="470"/>
      <c r="W27" s="470"/>
      <c r="X27" s="716">
        <v>3</v>
      </c>
      <c r="Y27" s="471"/>
      <c r="Z27" s="590"/>
      <c r="AA27" s="471"/>
      <c r="AB27" s="590"/>
      <c r="AC27" s="470"/>
    </row>
    <row r="28" spans="1:29" ht="45">
      <c r="A28" s="447" t="s">
        <v>20</v>
      </c>
      <c r="B28" s="470" t="s">
        <v>172</v>
      </c>
      <c r="C28" s="468"/>
      <c r="D28" s="469"/>
      <c r="E28" s="470"/>
      <c r="F28" s="544"/>
      <c r="G28" s="470"/>
      <c r="H28" s="470"/>
      <c r="I28" s="470"/>
      <c r="J28" s="544"/>
      <c r="K28" s="470"/>
      <c r="L28" s="544"/>
      <c r="M28" s="470"/>
      <c r="N28" s="470"/>
      <c r="O28" s="716">
        <v>9.6</v>
      </c>
      <c r="P28" s="471"/>
      <c r="Q28" s="590"/>
      <c r="R28" s="471"/>
      <c r="S28" s="590"/>
      <c r="T28" s="470"/>
      <c r="U28" s="544"/>
      <c r="V28" s="470"/>
      <c r="W28" s="470"/>
      <c r="X28" s="716">
        <v>9.6</v>
      </c>
      <c r="Y28" s="471"/>
      <c r="Z28" s="590"/>
      <c r="AA28" s="471"/>
      <c r="AB28" s="590"/>
      <c r="AC28" s="470"/>
    </row>
    <row r="29" spans="1:29" ht="90">
      <c r="A29" s="447" t="s">
        <v>21</v>
      </c>
      <c r="B29" s="470" t="s">
        <v>223</v>
      </c>
      <c r="C29" s="468"/>
      <c r="D29" s="469"/>
      <c r="E29" s="470"/>
      <c r="F29" s="544"/>
      <c r="G29" s="470"/>
      <c r="H29" s="470"/>
      <c r="I29" s="470"/>
      <c r="J29" s="544"/>
      <c r="K29" s="470"/>
      <c r="L29" s="544"/>
      <c r="M29" s="470"/>
      <c r="N29" s="470"/>
      <c r="O29" s="501">
        <v>2.88</v>
      </c>
      <c r="P29" s="471"/>
      <c r="Q29" s="590"/>
      <c r="R29" s="471"/>
      <c r="S29" s="590"/>
      <c r="T29" s="470"/>
      <c r="U29" s="544"/>
      <c r="V29" s="470"/>
      <c r="W29" s="470"/>
      <c r="X29" s="501">
        <v>2.88</v>
      </c>
      <c r="Y29" s="471"/>
      <c r="Z29" s="590"/>
      <c r="AA29" s="471"/>
      <c r="AB29" s="590"/>
      <c r="AC29" s="470"/>
    </row>
    <row r="30" spans="1:29" ht="45">
      <c r="A30" s="447" t="s">
        <v>173</v>
      </c>
      <c r="B30" s="470" t="s">
        <v>174</v>
      </c>
      <c r="C30" s="468"/>
      <c r="D30" s="469"/>
      <c r="E30" s="470"/>
      <c r="F30" s="544"/>
      <c r="G30" s="470"/>
      <c r="H30" s="470"/>
      <c r="I30" s="470"/>
      <c r="J30" s="544"/>
      <c r="K30" s="470"/>
      <c r="L30" s="544"/>
      <c r="M30" s="470"/>
      <c r="N30" s="470"/>
      <c r="O30" s="501">
        <v>1.5</v>
      </c>
      <c r="P30" s="471"/>
      <c r="Q30" s="590"/>
      <c r="R30" s="471"/>
      <c r="S30" s="590"/>
      <c r="T30" s="470"/>
      <c r="U30" s="544"/>
      <c r="V30" s="470"/>
      <c r="W30" s="470"/>
      <c r="X30" s="501">
        <v>1.5</v>
      </c>
      <c r="Y30" s="471"/>
      <c r="Z30" s="590"/>
      <c r="AA30" s="471"/>
      <c r="AB30" s="590"/>
      <c r="AC30" s="470"/>
    </row>
    <row r="31" spans="1:29" ht="30">
      <c r="A31" s="447" t="s">
        <v>175</v>
      </c>
      <c r="B31" s="470" t="s">
        <v>176</v>
      </c>
      <c r="C31" s="468"/>
      <c r="D31" s="469"/>
      <c r="E31" s="470"/>
      <c r="F31" s="544"/>
      <c r="G31" s="470"/>
      <c r="H31" s="470"/>
      <c r="I31" s="470"/>
      <c r="J31" s="544"/>
      <c r="K31" s="470"/>
      <c r="L31" s="544"/>
      <c r="M31" s="470"/>
      <c r="N31" s="470"/>
      <c r="O31" s="501">
        <v>1.2</v>
      </c>
      <c r="P31" s="471"/>
      <c r="Q31" s="590"/>
      <c r="R31" s="471"/>
      <c r="S31" s="590"/>
      <c r="T31" s="470"/>
      <c r="U31" s="544"/>
      <c r="V31" s="470"/>
      <c r="W31" s="470"/>
      <c r="X31" s="501">
        <v>1.2</v>
      </c>
      <c r="Y31" s="471"/>
      <c r="Z31" s="590"/>
      <c r="AA31" s="471"/>
      <c r="AB31" s="590"/>
      <c r="AC31" s="470"/>
    </row>
    <row r="32" spans="1:29" ht="60">
      <c r="A32" s="447" t="s">
        <v>177</v>
      </c>
      <c r="B32" s="470" t="s">
        <v>178</v>
      </c>
      <c r="C32" s="468"/>
      <c r="D32" s="469"/>
      <c r="E32" s="470"/>
      <c r="F32" s="544"/>
      <c r="G32" s="470"/>
      <c r="H32" s="470"/>
      <c r="I32" s="470"/>
      <c r="J32" s="544"/>
      <c r="K32" s="470"/>
      <c r="L32" s="544"/>
      <c r="M32" s="470"/>
      <c r="N32" s="470"/>
      <c r="O32" s="501">
        <v>1.2</v>
      </c>
      <c r="P32" s="471"/>
      <c r="Q32" s="590"/>
      <c r="R32" s="471"/>
      <c r="S32" s="590"/>
      <c r="T32" s="470"/>
      <c r="U32" s="544"/>
      <c r="V32" s="470"/>
      <c r="W32" s="470"/>
      <c r="X32" s="501">
        <v>1.2</v>
      </c>
      <c r="Y32" s="471"/>
      <c r="Z32" s="590"/>
      <c r="AA32" s="471"/>
      <c r="AB32" s="590"/>
      <c r="AC32" s="470"/>
    </row>
    <row r="33" spans="1:29" ht="60">
      <c r="A33" s="447" t="s">
        <v>179</v>
      </c>
      <c r="B33" s="470" t="s">
        <v>224</v>
      </c>
      <c r="C33" s="468"/>
      <c r="D33" s="469"/>
      <c r="E33" s="470"/>
      <c r="F33" s="544"/>
      <c r="G33" s="470"/>
      <c r="H33" s="470"/>
      <c r="I33" s="470"/>
      <c r="J33" s="544"/>
      <c r="K33" s="470"/>
      <c r="L33" s="544"/>
      <c r="M33" s="470"/>
      <c r="N33" s="470"/>
      <c r="O33" s="501">
        <v>1.8</v>
      </c>
      <c r="P33" s="471"/>
      <c r="Q33" s="590"/>
      <c r="R33" s="471"/>
      <c r="S33" s="590"/>
      <c r="T33" s="470"/>
      <c r="U33" s="544"/>
      <c r="V33" s="470"/>
      <c r="W33" s="470"/>
      <c r="X33" s="501">
        <v>1.8</v>
      </c>
      <c r="Y33" s="471"/>
      <c r="Z33" s="590"/>
      <c r="AA33" s="471"/>
      <c r="AB33" s="590"/>
      <c r="AC33" s="470"/>
    </row>
    <row r="34" spans="1:29" ht="45">
      <c r="A34" s="447">
        <v>2.09</v>
      </c>
      <c r="B34" s="470" t="s">
        <v>262</v>
      </c>
      <c r="C34" s="468"/>
      <c r="D34" s="469"/>
      <c r="E34" s="470"/>
      <c r="F34" s="544"/>
      <c r="G34" s="470"/>
      <c r="H34" s="470"/>
      <c r="I34" s="470"/>
      <c r="J34" s="544"/>
      <c r="K34" s="470"/>
      <c r="L34" s="544"/>
      <c r="M34" s="470"/>
      <c r="N34" s="470"/>
      <c r="O34" s="501">
        <v>0.5</v>
      </c>
      <c r="P34" s="471"/>
      <c r="Q34" s="590"/>
      <c r="R34" s="471"/>
      <c r="S34" s="590"/>
      <c r="T34" s="470"/>
      <c r="U34" s="544"/>
      <c r="V34" s="470"/>
      <c r="W34" s="470"/>
      <c r="X34" s="501">
        <v>0.5</v>
      </c>
      <c r="Y34" s="471"/>
      <c r="Z34" s="590"/>
      <c r="AA34" s="471"/>
      <c r="AB34" s="590"/>
      <c r="AC34" s="470"/>
    </row>
    <row r="35" spans="1:29" ht="45">
      <c r="A35" s="447">
        <v>2.1</v>
      </c>
      <c r="B35" s="470" t="s">
        <v>263</v>
      </c>
      <c r="C35" s="468"/>
      <c r="D35" s="469"/>
      <c r="E35" s="470"/>
      <c r="F35" s="544"/>
      <c r="G35" s="470"/>
      <c r="H35" s="470"/>
      <c r="I35" s="470"/>
      <c r="J35" s="544"/>
      <c r="K35" s="470"/>
      <c r="L35" s="544"/>
      <c r="M35" s="470"/>
      <c r="N35" s="470"/>
      <c r="O35" s="501">
        <v>0.5</v>
      </c>
      <c r="P35" s="471"/>
      <c r="Q35" s="590"/>
      <c r="R35" s="471"/>
      <c r="S35" s="590"/>
      <c r="T35" s="470"/>
      <c r="U35" s="544"/>
      <c r="V35" s="470"/>
      <c r="W35" s="470"/>
      <c r="X35" s="501">
        <v>0.5</v>
      </c>
      <c r="Y35" s="471"/>
      <c r="Z35" s="590"/>
      <c r="AA35" s="471"/>
      <c r="AB35" s="590"/>
      <c r="AC35" s="470"/>
    </row>
    <row r="36" spans="1:29" ht="45">
      <c r="A36" s="447">
        <f>+A35+0.01</f>
        <v>2.11</v>
      </c>
      <c r="B36" s="470" t="s">
        <v>264</v>
      </c>
      <c r="C36" s="468"/>
      <c r="D36" s="469"/>
      <c r="E36" s="470"/>
      <c r="F36" s="544"/>
      <c r="G36" s="470"/>
      <c r="H36" s="470"/>
      <c r="I36" s="470"/>
      <c r="J36" s="544"/>
      <c r="K36" s="470"/>
      <c r="L36" s="544"/>
      <c r="M36" s="470"/>
      <c r="N36" s="470"/>
      <c r="O36" s="501">
        <v>0.625</v>
      </c>
      <c r="P36" s="471"/>
      <c r="Q36" s="590"/>
      <c r="R36" s="471"/>
      <c r="S36" s="590"/>
      <c r="T36" s="470"/>
      <c r="U36" s="544"/>
      <c r="V36" s="470"/>
      <c r="W36" s="470"/>
      <c r="X36" s="501">
        <v>0.625</v>
      </c>
      <c r="Y36" s="471"/>
      <c r="Z36" s="590"/>
      <c r="AA36" s="471"/>
      <c r="AB36" s="590"/>
      <c r="AC36" s="470"/>
    </row>
    <row r="37" spans="1:29" ht="30">
      <c r="A37" s="447">
        <f t="shared" ref="A37:A43" si="0">+A36+0.01</f>
        <v>2.1199999999999997</v>
      </c>
      <c r="B37" s="470" t="s">
        <v>180</v>
      </c>
      <c r="C37" s="468"/>
      <c r="D37" s="469"/>
      <c r="E37" s="470"/>
      <c r="F37" s="544"/>
      <c r="G37" s="470"/>
      <c r="H37" s="470"/>
      <c r="I37" s="470"/>
      <c r="J37" s="544"/>
      <c r="K37" s="470"/>
      <c r="L37" s="544"/>
      <c r="M37" s="470"/>
      <c r="N37" s="470"/>
      <c r="O37" s="501">
        <v>0.375</v>
      </c>
      <c r="P37" s="471"/>
      <c r="Q37" s="590"/>
      <c r="R37" s="471"/>
      <c r="S37" s="590"/>
      <c r="T37" s="470"/>
      <c r="U37" s="544"/>
      <c r="V37" s="470"/>
      <c r="W37" s="470"/>
      <c r="X37" s="501">
        <v>0.375</v>
      </c>
      <c r="Y37" s="471"/>
      <c r="Z37" s="590"/>
      <c r="AA37" s="471"/>
      <c r="AB37" s="590"/>
      <c r="AC37" s="470"/>
    </row>
    <row r="38" spans="1:29" ht="30">
      <c r="A38" s="447">
        <f t="shared" si="0"/>
        <v>2.1299999999999994</v>
      </c>
      <c r="B38" s="470" t="s">
        <v>181</v>
      </c>
      <c r="C38" s="468"/>
      <c r="D38" s="469"/>
      <c r="E38" s="470"/>
      <c r="F38" s="544"/>
      <c r="G38" s="470"/>
      <c r="H38" s="470"/>
      <c r="I38" s="470"/>
      <c r="J38" s="544"/>
      <c r="K38" s="470"/>
      <c r="L38" s="544"/>
      <c r="M38" s="470"/>
      <c r="N38" s="470"/>
      <c r="O38" s="501">
        <v>0.375</v>
      </c>
      <c r="P38" s="471"/>
      <c r="Q38" s="590"/>
      <c r="R38" s="471"/>
      <c r="S38" s="590"/>
      <c r="T38" s="470"/>
      <c r="U38" s="544"/>
      <c r="V38" s="470"/>
      <c r="W38" s="470"/>
      <c r="X38" s="501">
        <v>0.375</v>
      </c>
      <c r="Y38" s="471"/>
      <c r="Z38" s="590"/>
      <c r="AA38" s="471"/>
      <c r="AB38" s="590"/>
      <c r="AC38" s="470"/>
    </row>
    <row r="39" spans="1:29" ht="30">
      <c r="A39" s="447">
        <f t="shared" si="0"/>
        <v>2.1399999999999992</v>
      </c>
      <c r="B39" s="470" t="s">
        <v>182</v>
      </c>
      <c r="C39" s="468"/>
      <c r="D39" s="469"/>
      <c r="E39" s="470"/>
      <c r="F39" s="544"/>
      <c r="G39" s="470"/>
      <c r="H39" s="470"/>
      <c r="I39" s="470"/>
      <c r="J39" s="544"/>
      <c r="K39" s="470"/>
      <c r="L39" s="544"/>
      <c r="M39" s="470"/>
      <c r="N39" s="470"/>
      <c r="O39" s="501">
        <v>0.15</v>
      </c>
      <c r="P39" s="471"/>
      <c r="Q39" s="590"/>
      <c r="R39" s="471"/>
      <c r="S39" s="590"/>
      <c r="T39" s="470"/>
      <c r="U39" s="544"/>
      <c r="V39" s="470"/>
      <c r="W39" s="470"/>
      <c r="X39" s="501">
        <v>0.15</v>
      </c>
      <c r="Y39" s="471"/>
      <c r="Z39" s="590"/>
      <c r="AA39" s="471"/>
      <c r="AB39" s="590"/>
      <c r="AC39" s="470"/>
    </row>
    <row r="40" spans="1:29" ht="30">
      <c r="A40" s="447">
        <f t="shared" si="0"/>
        <v>2.149999999999999</v>
      </c>
      <c r="B40" s="470" t="s">
        <v>183</v>
      </c>
      <c r="C40" s="468"/>
      <c r="D40" s="469"/>
      <c r="E40" s="470"/>
      <c r="F40" s="544"/>
      <c r="G40" s="470"/>
      <c r="H40" s="470"/>
      <c r="I40" s="470"/>
      <c r="J40" s="544"/>
      <c r="K40" s="470"/>
      <c r="L40" s="544"/>
      <c r="M40" s="470"/>
      <c r="N40" s="470"/>
      <c r="O40" s="501">
        <v>0.15</v>
      </c>
      <c r="P40" s="471"/>
      <c r="Q40" s="590"/>
      <c r="R40" s="471"/>
      <c r="S40" s="590"/>
      <c r="T40" s="470"/>
      <c r="U40" s="544"/>
      <c r="V40" s="470"/>
      <c r="W40" s="470"/>
      <c r="X40" s="501">
        <v>0.15</v>
      </c>
      <c r="Y40" s="471"/>
      <c r="Z40" s="590"/>
      <c r="AA40" s="471"/>
      <c r="AB40" s="590"/>
      <c r="AC40" s="470"/>
    </row>
    <row r="41" spans="1:29" ht="30">
      <c r="A41" s="447">
        <f t="shared" si="0"/>
        <v>2.1599999999999988</v>
      </c>
      <c r="B41" s="470" t="s">
        <v>184</v>
      </c>
      <c r="C41" s="468"/>
      <c r="D41" s="469"/>
      <c r="E41" s="470"/>
      <c r="F41" s="544"/>
      <c r="G41" s="470"/>
      <c r="H41" s="470"/>
      <c r="I41" s="470"/>
      <c r="J41" s="544"/>
      <c r="K41" s="470"/>
      <c r="L41" s="544"/>
      <c r="M41" s="470"/>
      <c r="N41" s="470"/>
      <c r="O41" s="501"/>
      <c r="P41" s="471"/>
      <c r="Q41" s="590"/>
      <c r="R41" s="471"/>
      <c r="S41" s="590"/>
      <c r="T41" s="470"/>
      <c r="U41" s="544"/>
      <c r="V41" s="470"/>
      <c r="W41" s="470"/>
      <c r="X41" s="501"/>
      <c r="Y41" s="471"/>
      <c r="Z41" s="590"/>
      <c r="AA41" s="471"/>
      <c r="AB41" s="590"/>
      <c r="AC41" s="470"/>
    </row>
    <row r="42" spans="1:29" ht="30">
      <c r="A42" s="447">
        <f t="shared" si="0"/>
        <v>2.1699999999999986</v>
      </c>
      <c r="B42" s="470" t="s">
        <v>185</v>
      </c>
      <c r="C42" s="468"/>
      <c r="D42" s="469"/>
      <c r="E42" s="470"/>
      <c r="F42" s="544"/>
      <c r="G42" s="470"/>
      <c r="H42" s="470"/>
      <c r="I42" s="470"/>
      <c r="J42" s="544"/>
      <c r="K42" s="470"/>
      <c r="L42" s="544"/>
      <c r="M42" s="470"/>
      <c r="N42" s="470"/>
      <c r="O42" s="501">
        <v>0.25</v>
      </c>
      <c r="P42" s="471"/>
      <c r="Q42" s="590"/>
      <c r="R42" s="471"/>
      <c r="S42" s="590"/>
      <c r="T42" s="470"/>
      <c r="U42" s="544"/>
      <c r="V42" s="470"/>
      <c r="W42" s="470"/>
      <c r="X42" s="501">
        <v>0.25</v>
      </c>
      <c r="Y42" s="471"/>
      <c r="Z42" s="590"/>
      <c r="AA42" s="471"/>
      <c r="AB42" s="590"/>
      <c r="AC42" s="470"/>
    </row>
    <row r="43" spans="1:29" ht="45">
      <c r="A43" s="447">
        <f t="shared" si="0"/>
        <v>2.1799999999999984</v>
      </c>
      <c r="B43" s="470" t="s">
        <v>186</v>
      </c>
      <c r="C43" s="468"/>
      <c r="D43" s="469"/>
      <c r="E43" s="470"/>
      <c r="F43" s="544"/>
      <c r="G43" s="470"/>
      <c r="H43" s="470"/>
      <c r="I43" s="470"/>
      <c r="J43" s="544"/>
      <c r="K43" s="470"/>
      <c r="L43" s="544"/>
      <c r="M43" s="470"/>
      <c r="N43" s="470"/>
      <c r="O43" s="501">
        <v>0.1</v>
      </c>
      <c r="P43" s="471"/>
      <c r="Q43" s="590"/>
      <c r="R43" s="471"/>
      <c r="S43" s="590"/>
      <c r="T43" s="470"/>
      <c r="U43" s="544"/>
      <c r="V43" s="470"/>
      <c r="W43" s="470"/>
      <c r="X43" s="501">
        <v>0.1</v>
      </c>
      <c r="Y43" s="471"/>
      <c r="Z43" s="590"/>
      <c r="AA43" s="471"/>
      <c r="AB43" s="590"/>
      <c r="AC43" s="470"/>
    </row>
    <row r="44" spans="1:29" ht="15.75">
      <c r="A44" s="447"/>
      <c r="B44" s="474" t="s">
        <v>232</v>
      </c>
      <c r="C44" s="472"/>
      <c r="D44" s="473"/>
      <c r="E44" s="474"/>
      <c r="F44" s="545"/>
      <c r="G44" s="474"/>
      <c r="H44" s="474"/>
      <c r="I44" s="474"/>
      <c r="J44" s="545"/>
      <c r="K44" s="474"/>
      <c r="L44" s="545"/>
      <c r="M44" s="474"/>
      <c r="N44" s="474"/>
      <c r="O44" s="717"/>
      <c r="P44" s="474"/>
      <c r="Q44" s="545"/>
      <c r="R44" s="474"/>
      <c r="S44" s="545"/>
      <c r="T44" s="474"/>
      <c r="U44" s="545"/>
      <c r="V44" s="474"/>
      <c r="W44" s="474"/>
      <c r="X44" s="717"/>
      <c r="Y44" s="474"/>
      <c r="Z44" s="545"/>
      <c r="AA44" s="474"/>
      <c r="AB44" s="545"/>
      <c r="AC44" s="474"/>
    </row>
    <row r="45" spans="1:29" ht="31.5">
      <c r="A45" s="447"/>
      <c r="B45" s="463" t="s">
        <v>234</v>
      </c>
      <c r="C45" s="460"/>
      <c r="D45" s="461"/>
      <c r="E45" s="463"/>
      <c r="F45" s="494"/>
      <c r="G45" s="463"/>
      <c r="H45" s="463"/>
      <c r="I45" s="463"/>
      <c r="J45" s="494"/>
      <c r="K45" s="463"/>
      <c r="L45" s="494"/>
      <c r="M45" s="463"/>
      <c r="N45" s="463"/>
      <c r="O45" s="714"/>
      <c r="P45" s="463"/>
      <c r="Q45" s="494"/>
      <c r="R45" s="463"/>
      <c r="S45" s="494"/>
      <c r="T45" s="463"/>
      <c r="U45" s="494"/>
      <c r="V45" s="463"/>
      <c r="W45" s="463"/>
      <c r="X45" s="714"/>
      <c r="Y45" s="463"/>
      <c r="Z45" s="494"/>
      <c r="AA45" s="463"/>
      <c r="AB45" s="494"/>
      <c r="AC45" s="463"/>
    </row>
    <row r="46" spans="1:29" ht="15.75">
      <c r="A46" s="447"/>
      <c r="B46" s="475" t="s">
        <v>260</v>
      </c>
      <c r="C46" s="442"/>
      <c r="D46" s="443"/>
      <c r="E46" s="475"/>
      <c r="F46" s="546"/>
      <c r="G46" s="475"/>
      <c r="H46" s="475"/>
      <c r="I46" s="475"/>
      <c r="J46" s="546"/>
      <c r="K46" s="475"/>
      <c r="L46" s="546"/>
      <c r="M46" s="475"/>
      <c r="N46" s="475"/>
      <c r="O46" s="718"/>
      <c r="P46" s="445"/>
      <c r="Q46" s="488"/>
      <c r="R46" s="445"/>
      <c r="S46" s="488"/>
      <c r="T46" s="475"/>
      <c r="U46" s="546"/>
      <c r="V46" s="475"/>
      <c r="W46" s="475"/>
      <c r="X46" s="718"/>
      <c r="Y46" s="445"/>
      <c r="Z46" s="488"/>
      <c r="AA46" s="445"/>
      <c r="AB46" s="488"/>
      <c r="AC46" s="475"/>
    </row>
    <row r="47" spans="1:29" ht="31.5">
      <c r="A47" s="447"/>
      <c r="B47" s="478" t="s">
        <v>14</v>
      </c>
      <c r="C47" s="476"/>
      <c r="D47" s="477"/>
      <c r="E47" s="478"/>
      <c r="F47" s="547"/>
      <c r="G47" s="478"/>
      <c r="H47" s="478"/>
      <c r="I47" s="478"/>
      <c r="J47" s="547"/>
      <c r="K47" s="478"/>
      <c r="L47" s="547"/>
      <c r="M47" s="478"/>
      <c r="N47" s="478"/>
      <c r="O47" s="719"/>
      <c r="P47" s="479"/>
      <c r="Q47" s="549"/>
      <c r="R47" s="479"/>
      <c r="S47" s="549"/>
      <c r="T47" s="478"/>
      <c r="U47" s="547"/>
      <c r="V47" s="478"/>
      <c r="W47" s="478"/>
      <c r="X47" s="719"/>
      <c r="Y47" s="479"/>
      <c r="Z47" s="549"/>
      <c r="AA47" s="479"/>
      <c r="AB47" s="549"/>
      <c r="AC47" s="478"/>
    </row>
    <row r="48" spans="1:29" ht="30">
      <c r="A48" s="447">
        <v>2.19</v>
      </c>
      <c r="B48" s="482" t="s">
        <v>162</v>
      </c>
      <c r="C48" s="480"/>
      <c r="D48" s="481"/>
      <c r="E48" s="482"/>
      <c r="F48" s="548"/>
      <c r="G48" s="482"/>
      <c r="H48" s="482"/>
      <c r="I48" s="482"/>
      <c r="J48" s="548"/>
      <c r="K48" s="482"/>
      <c r="L48" s="548"/>
      <c r="M48" s="482"/>
      <c r="N48" s="482"/>
      <c r="O48" s="501">
        <v>3</v>
      </c>
      <c r="P48" s="483"/>
      <c r="Q48" s="591"/>
      <c r="R48" s="483"/>
      <c r="S48" s="591"/>
      <c r="T48" s="482"/>
      <c r="U48" s="548"/>
      <c r="V48" s="482"/>
      <c r="W48" s="482"/>
      <c r="X48" s="501">
        <v>3</v>
      </c>
      <c r="Y48" s="483"/>
      <c r="Z48" s="591"/>
      <c r="AA48" s="483"/>
      <c r="AB48" s="591"/>
      <c r="AC48" s="482"/>
    </row>
    <row r="49" spans="1:29" ht="30">
      <c r="A49" s="447">
        <f t="shared" ref="A49:A51" si="1">+A48+0.01</f>
        <v>2.1999999999999997</v>
      </c>
      <c r="B49" s="482" t="s">
        <v>163</v>
      </c>
      <c r="C49" s="480"/>
      <c r="D49" s="481"/>
      <c r="E49" s="482"/>
      <c r="F49" s="548"/>
      <c r="G49" s="482"/>
      <c r="H49" s="482"/>
      <c r="I49" s="482"/>
      <c r="J49" s="548"/>
      <c r="K49" s="482"/>
      <c r="L49" s="548"/>
      <c r="M49" s="482"/>
      <c r="N49" s="482"/>
      <c r="O49" s="501">
        <v>3.5</v>
      </c>
      <c r="P49" s="483"/>
      <c r="Q49" s="591"/>
      <c r="R49" s="483"/>
      <c r="S49" s="591"/>
      <c r="T49" s="482"/>
      <c r="U49" s="548"/>
      <c r="V49" s="482"/>
      <c r="W49" s="482"/>
      <c r="X49" s="501">
        <v>3.5</v>
      </c>
      <c r="Y49" s="483"/>
      <c r="Z49" s="591"/>
      <c r="AA49" s="483"/>
      <c r="AB49" s="591"/>
      <c r="AC49" s="482"/>
    </row>
    <row r="50" spans="1:29">
      <c r="A50" s="447">
        <f t="shared" si="1"/>
        <v>2.2099999999999995</v>
      </c>
      <c r="B50" s="482" t="s">
        <v>164</v>
      </c>
      <c r="C50" s="480"/>
      <c r="D50" s="481"/>
      <c r="E50" s="482"/>
      <c r="F50" s="548"/>
      <c r="G50" s="482"/>
      <c r="H50" s="482"/>
      <c r="I50" s="482"/>
      <c r="J50" s="548"/>
      <c r="K50" s="482"/>
      <c r="L50" s="548"/>
      <c r="M50" s="482"/>
      <c r="N50" s="482"/>
      <c r="O50" s="501">
        <v>0.75</v>
      </c>
      <c r="P50" s="483"/>
      <c r="Q50" s="591"/>
      <c r="R50" s="483"/>
      <c r="S50" s="591"/>
      <c r="T50" s="482"/>
      <c r="U50" s="548"/>
      <c r="V50" s="482"/>
      <c r="W50" s="482"/>
      <c r="X50" s="501">
        <v>0.75</v>
      </c>
      <c r="Y50" s="483"/>
      <c r="Z50" s="591"/>
      <c r="AA50" s="483"/>
      <c r="AB50" s="591"/>
      <c r="AC50" s="482"/>
    </row>
    <row r="51" spans="1:29" ht="30">
      <c r="A51" s="447">
        <f t="shared" si="1"/>
        <v>2.2199999999999993</v>
      </c>
      <c r="B51" s="482" t="s">
        <v>155</v>
      </c>
      <c r="C51" s="480"/>
      <c r="D51" s="481"/>
      <c r="E51" s="482"/>
      <c r="F51" s="548"/>
      <c r="G51" s="482"/>
      <c r="H51" s="482"/>
      <c r="I51" s="482"/>
      <c r="J51" s="548"/>
      <c r="K51" s="482"/>
      <c r="L51" s="548"/>
      <c r="M51" s="482"/>
      <c r="N51" s="482"/>
      <c r="O51" s="720"/>
      <c r="P51" s="483"/>
      <c r="Q51" s="591"/>
      <c r="R51" s="483"/>
      <c r="S51" s="591"/>
      <c r="T51" s="482"/>
      <c r="U51" s="548"/>
      <c r="V51" s="482"/>
      <c r="W51" s="482"/>
      <c r="X51" s="720"/>
      <c r="Y51" s="483"/>
      <c r="Z51" s="591"/>
      <c r="AA51" s="483"/>
      <c r="AB51" s="591"/>
      <c r="AC51" s="482"/>
    </row>
    <row r="52" spans="1:29" ht="15.75">
      <c r="A52" s="447"/>
      <c r="B52" s="479" t="s">
        <v>235</v>
      </c>
      <c r="C52" s="476"/>
      <c r="D52" s="477"/>
      <c r="E52" s="479"/>
      <c r="F52" s="549"/>
      <c r="G52" s="479"/>
      <c r="H52" s="479"/>
      <c r="I52" s="479"/>
      <c r="J52" s="549"/>
      <c r="K52" s="479"/>
      <c r="L52" s="549"/>
      <c r="M52" s="479"/>
      <c r="N52" s="479"/>
      <c r="O52" s="719"/>
      <c r="P52" s="479"/>
      <c r="Q52" s="549"/>
      <c r="R52" s="479"/>
      <c r="S52" s="549"/>
      <c r="T52" s="479"/>
      <c r="U52" s="549"/>
      <c r="V52" s="479"/>
      <c r="W52" s="479"/>
      <c r="X52" s="719"/>
      <c r="Y52" s="479"/>
      <c r="Z52" s="549"/>
      <c r="AA52" s="479"/>
      <c r="AB52" s="549"/>
      <c r="AC52" s="479"/>
    </row>
    <row r="53" spans="1:29" ht="15.75">
      <c r="A53" s="447"/>
      <c r="B53" s="484" t="s">
        <v>231</v>
      </c>
      <c r="C53" s="476"/>
      <c r="D53" s="477"/>
      <c r="E53" s="484"/>
      <c r="F53" s="550"/>
      <c r="G53" s="484"/>
      <c r="H53" s="484"/>
      <c r="I53" s="484"/>
      <c r="J53" s="550"/>
      <c r="K53" s="484"/>
      <c r="L53" s="550"/>
      <c r="M53" s="484"/>
      <c r="N53" s="484"/>
      <c r="O53" s="719"/>
      <c r="P53" s="479"/>
      <c r="Q53" s="549"/>
      <c r="R53" s="479"/>
      <c r="S53" s="549"/>
      <c r="T53" s="484"/>
      <c r="U53" s="550"/>
      <c r="V53" s="484"/>
      <c r="W53" s="484"/>
      <c r="X53" s="719"/>
      <c r="Y53" s="479"/>
      <c r="Z53" s="549"/>
      <c r="AA53" s="479"/>
      <c r="AB53" s="549"/>
      <c r="AC53" s="484"/>
    </row>
    <row r="54" spans="1:29" ht="30">
      <c r="A54" s="447">
        <v>2.23</v>
      </c>
      <c r="B54" s="470" t="s">
        <v>167</v>
      </c>
      <c r="C54" s="468"/>
      <c r="D54" s="469"/>
      <c r="E54" s="470"/>
      <c r="F54" s="544"/>
      <c r="G54" s="470"/>
      <c r="H54" s="470"/>
      <c r="I54" s="470"/>
      <c r="J54" s="544"/>
      <c r="K54" s="470"/>
      <c r="L54" s="544"/>
      <c r="M54" s="470"/>
      <c r="N54" s="470"/>
      <c r="O54" s="501">
        <v>18</v>
      </c>
      <c r="P54" s="471"/>
      <c r="Q54" s="590"/>
      <c r="R54" s="471"/>
      <c r="S54" s="590"/>
      <c r="T54" s="470"/>
      <c r="U54" s="544"/>
      <c r="V54" s="470"/>
      <c r="W54" s="470"/>
      <c r="X54" s="501">
        <v>18</v>
      </c>
      <c r="Y54" s="471"/>
      <c r="Z54" s="590"/>
      <c r="AA54" s="471"/>
      <c r="AB54" s="590"/>
      <c r="AC54" s="470"/>
    </row>
    <row r="55" spans="1:29" ht="30">
      <c r="A55" s="447">
        <f t="shared" ref="A55:A75" si="2">+A54+0.01</f>
        <v>2.2399999999999998</v>
      </c>
      <c r="B55" s="470" t="s">
        <v>168</v>
      </c>
      <c r="C55" s="468"/>
      <c r="D55" s="469"/>
      <c r="E55" s="470"/>
      <c r="F55" s="544"/>
      <c r="G55" s="470"/>
      <c r="H55" s="470"/>
      <c r="I55" s="470"/>
      <c r="J55" s="544"/>
      <c r="K55" s="470"/>
      <c r="L55" s="544"/>
      <c r="M55" s="470"/>
      <c r="N55" s="470"/>
      <c r="O55" s="501">
        <v>1.2</v>
      </c>
      <c r="P55" s="471"/>
      <c r="Q55" s="590"/>
      <c r="R55" s="471"/>
      <c r="S55" s="590"/>
      <c r="T55" s="470"/>
      <c r="U55" s="544"/>
      <c r="V55" s="470"/>
      <c r="W55" s="470"/>
      <c r="X55" s="501">
        <v>1.2</v>
      </c>
      <c r="Y55" s="471"/>
      <c r="Z55" s="590"/>
      <c r="AA55" s="471"/>
      <c r="AB55" s="590"/>
      <c r="AC55" s="470"/>
    </row>
    <row r="56" spans="1:29" ht="60">
      <c r="A56" s="447">
        <f t="shared" si="2"/>
        <v>2.2499999999999996</v>
      </c>
      <c r="B56" s="450" t="s">
        <v>261</v>
      </c>
      <c r="C56" s="446"/>
      <c r="D56" s="447"/>
      <c r="E56" s="450"/>
      <c r="F56" s="537"/>
      <c r="G56" s="450"/>
      <c r="H56" s="450"/>
      <c r="I56" s="450"/>
      <c r="J56" s="537"/>
      <c r="K56" s="450"/>
      <c r="L56" s="537"/>
      <c r="M56" s="450"/>
      <c r="N56" s="450"/>
      <c r="O56" s="501">
        <v>1</v>
      </c>
      <c r="P56" s="449"/>
      <c r="Q56" s="487"/>
      <c r="R56" s="449"/>
      <c r="S56" s="487"/>
      <c r="T56" s="450"/>
      <c r="U56" s="537"/>
      <c r="V56" s="450"/>
      <c r="W56" s="450"/>
      <c r="X56" s="501">
        <v>1</v>
      </c>
      <c r="Y56" s="449"/>
      <c r="Z56" s="487"/>
      <c r="AA56" s="449"/>
      <c r="AB56" s="487"/>
      <c r="AC56" s="450"/>
    </row>
    <row r="57" spans="1:29">
      <c r="A57" s="447">
        <f t="shared" si="2"/>
        <v>2.2599999999999993</v>
      </c>
      <c r="B57" s="470" t="s">
        <v>170</v>
      </c>
      <c r="C57" s="468"/>
      <c r="D57" s="469"/>
      <c r="E57" s="470"/>
      <c r="F57" s="544"/>
      <c r="G57" s="470"/>
      <c r="H57" s="470"/>
      <c r="I57" s="470"/>
      <c r="J57" s="544"/>
      <c r="K57" s="470"/>
      <c r="L57" s="544"/>
      <c r="M57" s="470"/>
      <c r="N57" s="470"/>
      <c r="O57" s="716"/>
      <c r="P57" s="471"/>
      <c r="Q57" s="590"/>
      <c r="R57" s="471"/>
      <c r="S57" s="590"/>
      <c r="T57" s="470"/>
      <c r="U57" s="544"/>
      <c r="V57" s="470"/>
      <c r="W57" s="470"/>
      <c r="X57" s="716"/>
      <c r="Y57" s="471"/>
      <c r="Z57" s="590"/>
      <c r="AA57" s="471"/>
      <c r="AB57" s="590"/>
      <c r="AC57" s="470"/>
    </row>
    <row r="58" spans="1:29" ht="30">
      <c r="A58" s="447" t="s">
        <v>19</v>
      </c>
      <c r="B58" s="486" t="s">
        <v>211</v>
      </c>
      <c r="C58" s="485"/>
      <c r="D58" s="567"/>
      <c r="E58" s="486"/>
      <c r="F58" s="551"/>
      <c r="G58" s="486"/>
      <c r="H58" s="486"/>
      <c r="I58" s="486"/>
      <c r="J58" s="551"/>
      <c r="K58" s="486"/>
      <c r="L58" s="551"/>
      <c r="M58" s="486"/>
      <c r="N58" s="486"/>
      <c r="O58" s="501">
        <v>3</v>
      </c>
      <c r="P58" s="449"/>
      <c r="Q58" s="487"/>
      <c r="R58" s="449"/>
      <c r="S58" s="487"/>
      <c r="T58" s="486"/>
      <c r="U58" s="551"/>
      <c r="V58" s="486"/>
      <c r="W58" s="486"/>
      <c r="X58" s="501">
        <v>3</v>
      </c>
      <c r="Y58" s="449"/>
      <c r="Z58" s="487"/>
      <c r="AA58" s="449"/>
      <c r="AB58" s="487"/>
      <c r="AC58" s="486"/>
    </row>
    <row r="59" spans="1:29" ht="45">
      <c r="A59" s="447" t="s">
        <v>20</v>
      </c>
      <c r="B59" s="486" t="s">
        <v>225</v>
      </c>
      <c r="C59" s="485"/>
      <c r="D59" s="567"/>
      <c r="E59" s="486"/>
      <c r="F59" s="551"/>
      <c r="G59" s="486"/>
      <c r="H59" s="486"/>
      <c r="I59" s="486"/>
      <c r="J59" s="551"/>
      <c r="K59" s="486"/>
      <c r="L59" s="551"/>
      <c r="M59" s="486"/>
      <c r="N59" s="486"/>
      <c r="O59" s="501">
        <v>3</v>
      </c>
      <c r="P59" s="449"/>
      <c r="Q59" s="487"/>
      <c r="R59" s="449"/>
      <c r="S59" s="487"/>
      <c r="T59" s="486"/>
      <c r="U59" s="551"/>
      <c r="V59" s="486"/>
      <c r="W59" s="486"/>
      <c r="X59" s="501">
        <v>3</v>
      </c>
      <c r="Y59" s="449"/>
      <c r="Z59" s="487"/>
      <c r="AA59" s="449"/>
      <c r="AB59" s="487"/>
      <c r="AC59" s="486"/>
    </row>
    <row r="60" spans="1:29" ht="45">
      <c r="A60" s="447" t="s">
        <v>21</v>
      </c>
      <c r="B60" s="486" t="s">
        <v>226</v>
      </c>
      <c r="C60" s="485"/>
      <c r="D60" s="567"/>
      <c r="E60" s="486"/>
      <c r="F60" s="551"/>
      <c r="G60" s="486"/>
      <c r="H60" s="486"/>
      <c r="I60" s="486"/>
      <c r="J60" s="551"/>
      <c r="K60" s="486"/>
      <c r="L60" s="551"/>
      <c r="M60" s="486"/>
      <c r="N60" s="486"/>
      <c r="O60" s="716">
        <v>9.6000000000000014</v>
      </c>
      <c r="P60" s="449"/>
      <c r="Q60" s="487"/>
      <c r="R60" s="449"/>
      <c r="S60" s="487"/>
      <c r="T60" s="486"/>
      <c r="U60" s="551"/>
      <c r="V60" s="486"/>
      <c r="W60" s="486"/>
      <c r="X60" s="716">
        <v>9.6000000000000014</v>
      </c>
      <c r="Y60" s="449"/>
      <c r="Z60" s="487"/>
      <c r="AA60" s="449"/>
      <c r="AB60" s="487"/>
      <c r="AC60" s="486"/>
    </row>
    <row r="61" spans="1:29" ht="90">
      <c r="A61" s="447" t="s">
        <v>173</v>
      </c>
      <c r="B61" s="486" t="s">
        <v>227</v>
      </c>
      <c r="C61" s="485"/>
      <c r="D61" s="567"/>
      <c r="E61" s="486"/>
      <c r="F61" s="551"/>
      <c r="G61" s="486"/>
      <c r="H61" s="486"/>
      <c r="I61" s="486"/>
      <c r="J61" s="551"/>
      <c r="K61" s="486"/>
      <c r="L61" s="551"/>
      <c r="M61" s="486"/>
      <c r="N61" s="486"/>
      <c r="O61" s="501">
        <v>2.88</v>
      </c>
      <c r="P61" s="449"/>
      <c r="Q61" s="487"/>
      <c r="R61" s="449"/>
      <c r="S61" s="487"/>
      <c r="T61" s="486"/>
      <c r="U61" s="551"/>
      <c r="V61" s="486"/>
      <c r="W61" s="486"/>
      <c r="X61" s="501">
        <v>2.88</v>
      </c>
      <c r="Y61" s="449"/>
      <c r="Z61" s="487"/>
      <c r="AA61" s="449"/>
      <c r="AB61" s="487"/>
      <c r="AC61" s="486"/>
    </row>
    <row r="62" spans="1:29" ht="30">
      <c r="A62" s="447" t="s">
        <v>175</v>
      </c>
      <c r="B62" s="486" t="s">
        <v>212</v>
      </c>
      <c r="C62" s="485"/>
      <c r="D62" s="567"/>
      <c r="E62" s="486"/>
      <c r="F62" s="551"/>
      <c r="G62" s="486"/>
      <c r="H62" s="486"/>
      <c r="I62" s="486"/>
      <c r="J62" s="551"/>
      <c r="K62" s="486"/>
      <c r="L62" s="551"/>
      <c r="M62" s="486"/>
      <c r="N62" s="486"/>
      <c r="O62" s="501">
        <v>1.5</v>
      </c>
      <c r="P62" s="449"/>
      <c r="Q62" s="487"/>
      <c r="R62" s="449"/>
      <c r="S62" s="487"/>
      <c r="T62" s="486"/>
      <c r="U62" s="551"/>
      <c r="V62" s="486"/>
      <c r="W62" s="486"/>
      <c r="X62" s="501">
        <v>1.5</v>
      </c>
      <c r="Y62" s="449"/>
      <c r="Z62" s="487"/>
      <c r="AA62" s="449"/>
      <c r="AB62" s="487"/>
      <c r="AC62" s="486"/>
    </row>
    <row r="63" spans="1:29" ht="30">
      <c r="A63" s="447" t="s">
        <v>177</v>
      </c>
      <c r="B63" s="486" t="s">
        <v>176</v>
      </c>
      <c r="C63" s="485"/>
      <c r="D63" s="567"/>
      <c r="E63" s="486"/>
      <c r="F63" s="551"/>
      <c r="G63" s="486"/>
      <c r="H63" s="486"/>
      <c r="I63" s="486"/>
      <c r="J63" s="551"/>
      <c r="K63" s="486"/>
      <c r="L63" s="551"/>
      <c r="M63" s="486"/>
      <c r="N63" s="486"/>
      <c r="O63" s="501">
        <v>1.2000000000000002</v>
      </c>
      <c r="P63" s="449"/>
      <c r="Q63" s="487"/>
      <c r="R63" s="449"/>
      <c r="S63" s="487"/>
      <c r="T63" s="486"/>
      <c r="U63" s="551"/>
      <c r="V63" s="486"/>
      <c r="W63" s="486"/>
      <c r="X63" s="501">
        <v>1.2000000000000002</v>
      </c>
      <c r="Y63" s="449"/>
      <c r="Z63" s="487"/>
      <c r="AA63" s="449"/>
      <c r="AB63" s="487"/>
      <c r="AC63" s="486"/>
    </row>
    <row r="64" spans="1:29" ht="60">
      <c r="A64" s="447" t="s">
        <v>179</v>
      </c>
      <c r="B64" s="486" t="s">
        <v>213</v>
      </c>
      <c r="C64" s="485"/>
      <c r="D64" s="567"/>
      <c r="E64" s="486"/>
      <c r="F64" s="551"/>
      <c r="G64" s="486"/>
      <c r="H64" s="486"/>
      <c r="I64" s="486"/>
      <c r="J64" s="551"/>
      <c r="K64" s="486"/>
      <c r="L64" s="551"/>
      <c r="M64" s="486"/>
      <c r="N64" s="486"/>
      <c r="O64" s="501">
        <v>1.2000000000000002</v>
      </c>
      <c r="P64" s="449"/>
      <c r="Q64" s="487"/>
      <c r="R64" s="449"/>
      <c r="S64" s="487"/>
      <c r="T64" s="486"/>
      <c r="U64" s="551"/>
      <c r="V64" s="486"/>
      <c r="W64" s="486"/>
      <c r="X64" s="501">
        <v>1.2000000000000002</v>
      </c>
      <c r="Y64" s="449"/>
      <c r="Z64" s="487"/>
      <c r="AA64" s="449"/>
      <c r="AB64" s="487"/>
      <c r="AC64" s="486"/>
    </row>
    <row r="65" spans="1:29" ht="60">
      <c r="A65" s="447" t="s">
        <v>237</v>
      </c>
      <c r="B65" s="486" t="s">
        <v>228</v>
      </c>
      <c r="C65" s="485"/>
      <c r="D65" s="567"/>
      <c r="E65" s="486"/>
      <c r="F65" s="551"/>
      <c r="G65" s="486"/>
      <c r="H65" s="486"/>
      <c r="I65" s="486"/>
      <c r="J65" s="551"/>
      <c r="K65" s="486"/>
      <c r="L65" s="551"/>
      <c r="M65" s="486"/>
      <c r="N65" s="486"/>
      <c r="O65" s="501">
        <v>1.7999999999999998</v>
      </c>
      <c r="P65" s="449"/>
      <c r="Q65" s="487"/>
      <c r="R65" s="449"/>
      <c r="S65" s="487"/>
      <c r="T65" s="486"/>
      <c r="U65" s="551"/>
      <c r="V65" s="486"/>
      <c r="W65" s="486"/>
      <c r="X65" s="501">
        <v>1.7999999999999998</v>
      </c>
      <c r="Y65" s="449"/>
      <c r="Z65" s="487"/>
      <c r="AA65" s="449"/>
      <c r="AB65" s="487"/>
      <c r="AC65" s="486"/>
    </row>
    <row r="66" spans="1:29" ht="30">
      <c r="A66" s="447">
        <v>2.27</v>
      </c>
      <c r="B66" s="466" t="s">
        <v>246</v>
      </c>
      <c r="C66" s="464"/>
      <c r="D66" s="465"/>
      <c r="E66" s="466"/>
      <c r="F66" s="543"/>
      <c r="G66" s="466"/>
      <c r="H66" s="466"/>
      <c r="I66" s="466"/>
      <c r="J66" s="543"/>
      <c r="K66" s="466"/>
      <c r="L66" s="543"/>
      <c r="M66" s="466"/>
      <c r="N66" s="466"/>
      <c r="O66" s="501">
        <v>1</v>
      </c>
      <c r="P66" s="449"/>
      <c r="Q66" s="589"/>
      <c r="R66" s="467"/>
      <c r="S66" s="589"/>
      <c r="T66" s="466"/>
      <c r="U66" s="543"/>
      <c r="V66" s="466"/>
      <c r="W66" s="466"/>
      <c r="X66" s="501">
        <v>1</v>
      </c>
      <c r="Y66" s="449"/>
      <c r="Z66" s="589"/>
      <c r="AA66" s="467"/>
      <c r="AB66" s="589"/>
      <c r="AC66" s="466"/>
    </row>
    <row r="67" spans="1:29" ht="30">
      <c r="A67" s="447">
        <f t="shared" si="2"/>
        <v>2.2799999999999998</v>
      </c>
      <c r="B67" s="466" t="s">
        <v>247</v>
      </c>
      <c r="C67" s="464"/>
      <c r="D67" s="465"/>
      <c r="E67" s="466"/>
      <c r="F67" s="543"/>
      <c r="G67" s="466"/>
      <c r="H67" s="466"/>
      <c r="I67" s="466"/>
      <c r="J67" s="543"/>
      <c r="K67" s="466"/>
      <c r="L67" s="543"/>
      <c r="M67" s="466"/>
      <c r="N67" s="466"/>
      <c r="O67" s="501">
        <v>1</v>
      </c>
      <c r="P67" s="449"/>
      <c r="Q67" s="589"/>
      <c r="R67" s="467"/>
      <c r="S67" s="589"/>
      <c r="T67" s="466"/>
      <c r="U67" s="543"/>
      <c r="V67" s="466"/>
      <c r="W67" s="466"/>
      <c r="X67" s="501">
        <v>1</v>
      </c>
      <c r="Y67" s="449"/>
      <c r="Z67" s="589"/>
      <c r="AA67" s="467"/>
      <c r="AB67" s="589"/>
      <c r="AC67" s="466"/>
    </row>
    <row r="68" spans="1:29" ht="45">
      <c r="A68" s="447">
        <f t="shared" si="2"/>
        <v>2.2899999999999996</v>
      </c>
      <c r="B68" s="466" t="s">
        <v>198</v>
      </c>
      <c r="C68" s="464"/>
      <c r="D68" s="465"/>
      <c r="E68" s="466"/>
      <c r="F68" s="543"/>
      <c r="G68" s="466"/>
      <c r="H68" s="466"/>
      <c r="I68" s="466"/>
      <c r="J68" s="543"/>
      <c r="K68" s="466"/>
      <c r="L68" s="543"/>
      <c r="M68" s="466"/>
      <c r="N68" s="466"/>
      <c r="O68" s="501">
        <v>1.25</v>
      </c>
      <c r="P68" s="449"/>
      <c r="Q68" s="589"/>
      <c r="R68" s="467"/>
      <c r="S68" s="589"/>
      <c r="T68" s="466"/>
      <c r="U68" s="543"/>
      <c r="V68" s="466"/>
      <c r="W68" s="466"/>
      <c r="X68" s="501">
        <v>1.25</v>
      </c>
      <c r="Y68" s="449"/>
      <c r="Z68" s="589"/>
      <c r="AA68" s="467"/>
      <c r="AB68" s="589"/>
      <c r="AC68" s="466"/>
    </row>
    <row r="69" spans="1:29" ht="30">
      <c r="A69" s="447">
        <f t="shared" si="2"/>
        <v>2.2999999999999994</v>
      </c>
      <c r="B69" s="466" t="s">
        <v>248</v>
      </c>
      <c r="C69" s="464"/>
      <c r="D69" s="465"/>
      <c r="E69" s="466"/>
      <c r="F69" s="543"/>
      <c r="G69" s="466"/>
      <c r="H69" s="466"/>
      <c r="I69" s="466"/>
      <c r="J69" s="543"/>
      <c r="K69" s="466"/>
      <c r="L69" s="543"/>
      <c r="M69" s="466"/>
      <c r="N69" s="466"/>
      <c r="O69" s="501">
        <v>0.75</v>
      </c>
      <c r="P69" s="449"/>
      <c r="Q69" s="589"/>
      <c r="R69" s="467"/>
      <c r="S69" s="589"/>
      <c r="T69" s="466"/>
      <c r="U69" s="543"/>
      <c r="V69" s="466"/>
      <c r="W69" s="466"/>
      <c r="X69" s="501">
        <v>0.75</v>
      </c>
      <c r="Y69" s="449"/>
      <c r="Z69" s="589"/>
      <c r="AA69" s="467"/>
      <c r="AB69" s="589"/>
      <c r="AC69" s="466"/>
    </row>
    <row r="70" spans="1:29" ht="30">
      <c r="A70" s="447">
        <f t="shared" si="2"/>
        <v>2.3099999999999992</v>
      </c>
      <c r="B70" s="466" t="s">
        <v>249</v>
      </c>
      <c r="C70" s="464"/>
      <c r="D70" s="465"/>
      <c r="E70" s="466"/>
      <c r="F70" s="543"/>
      <c r="G70" s="466"/>
      <c r="H70" s="466"/>
      <c r="I70" s="466"/>
      <c r="J70" s="543"/>
      <c r="K70" s="466"/>
      <c r="L70" s="543"/>
      <c r="M70" s="466"/>
      <c r="N70" s="466"/>
      <c r="O70" s="501">
        <v>0.75</v>
      </c>
      <c r="P70" s="449"/>
      <c r="Q70" s="589"/>
      <c r="R70" s="467"/>
      <c r="S70" s="589"/>
      <c r="T70" s="466"/>
      <c r="U70" s="543"/>
      <c r="V70" s="466"/>
      <c r="W70" s="466"/>
      <c r="X70" s="501">
        <v>0.75</v>
      </c>
      <c r="Y70" s="449"/>
      <c r="Z70" s="589"/>
      <c r="AA70" s="467"/>
      <c r="AB70" s="589"/>
      <c r="AC70" s="466"/>
    </row>
    <row r="71" spans="1:29" ht="30">
      <c r="A71" s="447">
        <f t="shared" si="2"/>
        <v>2.319999999999999</v>
      </c>
      <c r="B71" s="466" t="s">
        <v>250</v>
      </c>
      <c r="C71" s="464"/>
      <c r="D71" s="465"/>
      <c r="E71" s="466"/>
      <c r="F71" s="543"/>
      <c r="G71" s="466"/>
      <c r="H71" s="466"/>
      <c r="I71" s="466"/>
      <c r="J71" s="543"/>
      <c r="K71" s="466"/>
      <c r="L71" s="543"/>
      <c r="M71" s="466"/>
      <c r="N71" s="466"/>
      <c r="O71" s="501">
        <v>0.2</v>
      </c>
      <c r="P71" s="449"/>
      <c r="Q71" s="589"/>
      <c r="R71" s="467"/>
      <c r="S71" s="589"/>
      <c r="T71" s="466"/>
      <c r="U71" s="543"/>
      <c r="V71" s="466"/>
      <c r="W71" s="466"/>
      <c r="X71" s="501">
        <v>0.2</v>
      </c>
      <c r="Y71" s="449"/>
      <c r="Z71" s="589"/>
      <c r="AA71" s="467"/>
      <c r="AB71" s="589"/>
      <c r="AC71" s="466"/>
    </row>
    <row r="72" spans="1:29" ht="30">
      <c r="A72" s="447">
        <f t="shared" si="2"/>
        <v>2.3299999999999987</v>
      </c>
      <c r="B72" s="466" t="s">
        <v>251</v>
      </c>
      <c r="C72" s="464"/>
      <c r="D72" s="465"/>
      <c r="E72" s="466"/>
      <c r="F72" s="543"/>
      <c r="G72" s="466"/>
      <c r="H72" s="466"/>
      <c r="I72" s="466"/>
      <c r="J72" s="543"/>
      <c r="K72" s="466"/>
      <c r="L72" s="543"/>
      <c r="M72" s="466"/>
      <c r="N72" s="466"/>
      <c r="O72" s="501">
        <v>0.2</v>
      </c>
      <c r="P72" s="449"/>
      <c r="Q72" s="589"/>
      <c r="R72" s="467"/>
      <c r="S72" s="589"/>
      <c r="T72" s="466"/>
      <c r="U72" s="543"/>
      <c r="V72" s="466"/>
      <c r="W72" s="466"/>
      <c r="X72" s="501">
        <v>0.2</v>
      </c>
      <c r="Y72" s="449"/>
      <c r="Z72" s="589"/>
      <c r="AA72" s="467"/>
      <c r="AB72" s="589"/>
      <c r="AC72" s="466"/>
    </row>
    <row r="73" spans="1:29" ht="30">
      <c r="A73" s="447">
        <f t="shared" si="2"/>
        <v>2.3399999999999985</v>
      </c>
      <c r="B73" s="466" t="s">
        <v>229</v>
      </c>
      <c r="C73" s="464"/>
      <c r="D73" s="465"/>
      <c r="E73" s="466"/>
      <c r="F73" s="543"/>
      <c r="G73" s="466"/>
      <c r="H73" s="466"/>
      <c r="I73" s="466"/>
      <c r="J73" s="543"/>
      <c r="K73" s="466"/>
      <c r="L73" s="543"/>
      <c r="M73" s="466"/>
      <c r="N73" s="466"/>
      <c r="O73" s="501"/>
      <c r="P73" s="449"/>
      <c r="Q73" s="589"/>
      <c r="R73" s="467"/>
      <c r="S73" s="589"/>
      <c r="T73" s="466"/>
      <c r="U73" s="543"/>
      <c r="V73" s="466"/>
      <c r="W73" s="466"/>
      <c r="X73" s="501"/>
      <c r="Y73" s="449"/>
      <c r="Z73" s="589"/>
      <c r="AA73" s="467"/>
      <c r="AB73" s="589"/>
      <c r="AC73" s="466"/>
    </row>
    <row r="74" spans="1:29" ht="30">
      <c r="A74" s="447">
        <f t="shared" si="2"/>
        <v>2.3499999999999983</v>
      </c>
      <c r="B74" s="466" t="s">
        <v>252</v>
      </c>
      <c r="C74" s="464"/>
      <c r="D74" s="465"/>
      <c r="E74" s="466"/>
      <c r="F74" s="543"/>
      <c r="G74" s="466"/>
      <c r="H74" s="466"/>
      <c r="I74" s="466"/>
      <c r="J74" s="543"/>
      <c r="K74" s="466"/>
      <c r="L74" s="543"/>
      <c r="M74" s="466"/>
      <c r="N74" s="466"/>
      <c r="O74" s="501">
        <v>0.5</v>
      </c>
      <c r="P74" s="449"/>
      <c r="Q74" s="589"/>
      <c r="R74" s="467"/>
      <c r="S74" s="589"/>
      <c r="T74" s="466"/>
      <c r="U74" s="543"/>
      <c r="V74" s="466"/>
      <c r="W74" s="466"/>
      <c r="X74" s="501">
        <v>0.5</v>
      </c>
      <c r="Y74" s="449"/>
      <c r="Z74" s="589"/>
      <c r="AA74" s="467"/>
      <c r="AB74" s="589"/>
      <c r="AC74" s="466"/>
    </row>
    <row r="75" spans="1:29" ht="45">
      <c r="A75" s="447">
        <f t="shared" si="2"/>
        <v>2.3599999999999981</v>
      </c>
      <c r="B75" s="466" t="s">
        <v>230</v>
      </c>
      <c r="C75" s="464"/>
      <c r="D75" s="465"/>
      <c r="E75" s="466"/>
      <c r="F75" s="543"/>
      <c r="G75" s="466"/>
      <c r="H75" s="466"/>
      <c r="I75" s="466"/>
      <c r="J75" s="543"/>
      <c r="K75" s="466"/>
      <c r="L75" s="543"/>
      <c r="M75" s="466"/>
      <c r="N75" s="466"/>
      <c r="O75" s="501">
        <v>0.2</v>
      </c>
      <c r="P75" s="449"/>
      <c r="Q75" s="589"/>
      <c r="R75" s="467"/>
      <c r="S75" s="589"/>
      <c r="T75" s="466"/>
      <c r="U75" s="543"/>
      <c r="V75" s="466"/>
      <c r="W75" s="466"/>
      <c r="X75" s="501">
        <v>0.2</v>
      </c>
      <c r="Y75" s="449"/>
      <c r="Z75" s="589"/>
      <c r="AA75" s="467"/>
      <c r="AB75" s="589"/>
      <c r="AC75" s="466"/>
    </row>
    <row r="76" spans="1:29" ht="15.75">
      <c r="A76" s="447"/>
      <c r="B76" s="445" t="s">
        <v>232</v>
      </c>
      <c r="C76" s="442"/>
      <c r="D76" s="443"/>
      <c r="E76" s="445"/>
      <c r="F76" s="488"/>
      <c r="G76" s="445"/>
      <c r="H76" s="445"/>
      <c r="I76" s="445"/>
      <c r="J76" s="488"/>
      <c r="K76" s="445"/>
      <c r="L76" s="488"/>
      <c r="M76" s="445"/>
      <c r="N76" s="445"/>
      <c r="O76" s="718"/>
      <c r="P76" s="445"/>
      <c r="Q76" s="488"/>
      <c r="R76" s="445"/>
      <c r="S76" s="488"/>
      <c r="T76" s="445"/>
      <c r="U76" s="488"/>
      <c r="V76" s="445"/>
      <c r="W76" s="445"/>
      <c r="X76" s="718"/>
      <c r="Y76" s="445"/>
      <c r="Z76" s="488"/>
      <c r="AA76" s="445"/>
      <c r="AB76" s="488"/>
      <c r="AC76" s="445"/>
    </row>
    <row r="77" spans="1:29" ht="31.5">
      <c r="A77" s="447"/>
      <c r="B77" s="444" t="s">
        <v>236</v>
      </c>
      <c r="C77" s="442"/>
      <c r="D77" s="443"/>
      <c r="E77" s="444"/>
      <c r="F77" s="538"/>
      <c r="G77" s="444"/>
      <c r="H77" s="444"/>
      <c r="I77" s="444"/>
      <c r="J77" s="538"/>
      <c r="K77" s="444"/>
      <c r="L77" s="538"/>
      <c r="M77" s="444"/>
      <c r="N77" s="444"/>
      <c r="O77" s="718"/>
      <c r="P77" s="445"/>
      <c r="Q77" s="488"/>
      <c r="R77" s="445"/>
      <c r="S77" s="488"/>
      <c r="T77" s="444"/>
      <c r="U77" s="538"/>
      <c r="V77" s="444"/>
      <c r="W77" s="444"/>
      <c r="X77" s="718"/>
      <c r="Y77" s="445"/>
      <c r="Z77" s="488"/>
      <c r="AA77" s="445"/>
      <c r="AB77" s="488"/>
      <c r="AC77" s="444"/>
    </row>
    <row r="78" spans="1:29" ht="15.75">
      <c r="A78" s="447"/>
      <c r="B78" s="475" t="s">
        <v>293</v>
      </c>
      <c r="C78" s="442"/>
      <c r="D78" s="443"/>
      <c r="E78" s="475"/>
      <c r="F78" s="546"/>
      <c r="G78" s="475"/>
      <c r="H78" s="475"/>
      <c r="I78" s="475"/>
      <c r="J78" s="546"/>
      <c r="K78" s="475"/>
      <c r="L78" s="546"/>
      <c r="M78" s="475"/>
      <c r="N78" s="475"/>
      <c r="O78" s="718"/>
      <c r="P78" s="445"/>
      <c r="Q78" s="488"/>
      <c r="R78" s="445"/>
      <c r="S78" s="488"/>
      <c r="T78" s="475"/>
      <c r="U78" s="546"/>
      <c r="V78" s="475"/>
      <c r="W78" s="475"/>
      <c r="X78" s="718"/>
      <c r="Y78" s="445"/>
      <c r="Z78" s="488"/>
      <c r="AA78" s="445"/>
      <c r="AB78" s="488"/>
      <c r="AC78" s="475"/>
    </row>
    <row r="79" spans="1:29" ht="47.25">
      <c r="A79" s="500">
        <v>3</v>
      </c>
      <c r="B79" s="458" t="s">
        <v>22</v>
      </c>
      <c r="C79" s="456"/>
      <c r="D79" s="457"/>
      <c r="E79" s="458"/>
      <c r="F79" s="541"/>
      <c r="G79" s="458"/>
      <c r="H79" s="458"/>
      <c r="I79" s="458"/>
      <c r="J79" s="541"/>
      <c r="K79" s="458"/>
      <c r="L79" s="541"/>
      <c r="M79" s="458"/>
      <c r="N79" s="458"/>
      <c r="O79" s="721"/>
      <c r="P79" s="459"/>
      <c r="Q79" s="495"/>
      <c r="R79" s="459"/>
      <c r="S79" s="495"/>
      <c r="T79" s="458"/>
      <c r="U79" s="541"/>
      <c r="V79" s="458"/>
      <c r="W79" s="458"/>
      <c r="X79" s="721"/>
      <c r="Y79" s="459"/>
      <c r="Z79" s="495"/>
      <c r="AA79" s="459"/>
      <c r="AB79" s="495"/>
      <c r="AC79" s="458"/>
    </row>
    <row r="80" spans="1:29" ht="24" customHeight="1">
      <c r="A80" s="443" t="s">
        <v>265</v>
      </c>
      <c r="B80" s="458" t="s">
        <v>258</v>
      </c>
      <c r="C80" s="456"/>
      <c r="D80" s="457"/>
      <c r="E80" s="458"/>
      <c r="F80" s="541"/>
      <c r="G80" s="458"/>
      <c r="H80" s="458"/>
      <c r="I80" s="458"/>
      <c r="J80" s="541"/>
      <c r="K80" s="458"/>
      <c r="L80" s="541"/>
      <c r="M80" s="458"/>
      <c r="N80" s="458"/>
      <c r="O80" s="721"/>
      <c r="P80" s="459"/>
      <c r="Q80" s="495"/>
      <c r="R80" s="459"/>
      <c r="S80" s="495"/>
      <c r="T80" s="458"/>
      <c r="U80" s="541"/>
      <c r="V80" s="458"/>
      <c r="W80" s="458"/>
      <c r="X80" s="721"/>
      <c r="Y80" s="459"/>
      <c r="Z80" s="495"/>
      <c r="AA80" s="459"/>
      <c r="AB80" s="495"/>
      <c r="AC80" s="458"/>
    </row>
    <row r="81" spans="1:29" ht="31.5">
      <c r="A81" s="447"/>
      <c r="B81" s="462" t="s">
        <v>14</v>
      </c>
      <c r="C81" s="460"/>
      <c r="D81" s="461"/>
      <c r="E81" s="462"/>
      <c r="F81" s="542"/>
      <c r="G81" s="462"/>
      <c r="H81" s="462"/>
      <c r="I81" s="462"/>
      <c r="J81" s="542"/>
      <c r="K81" s="462"/>
      <c r="L81" s="542"/>
      <c r="M81" s="462"/>
      <c r="N81" s="462"/>
      <c r="O81" s="714"/>
      <c r="P81" s="463"/>
      <c r="Q81" s="494"/>
      <c r="R81" s="463"/>
      <c r="S81" s="494"/>
      <c r="T81" s="462"/>
      <c r="U81" s="542"/>
      <c r="V81" s="462"/>
      <c r="W81" s="462"/>
      <c r="X81" s="714"/>
      <c r="Y81" s="463"/>
      <c r="Z81" s="494"/>
      <c r="AA81" s="463"/>
      <c r="AB81" s="494"/>
      <c r="AC81" s="462"/>
    </row>
    <row r="82" spans="1:29" ht="30">
      <c r="A82" s="447">
        <v>3.01</v>
      </c>
      <c r="B82" s="450" t="s">
        <v>153</v>
      </c>
      <c r="C82" s="446"/>
      <c r="D82" s="447"/>
      <c r="E82" s="450"/>
      <c r="F82" s="537"/>
      <c r="G82" s="450"/>
      <c r="H82" s="450"/>
      <c r="I82" s="450"/>
      <c r="J82" s="537"/>
      <c r="K82" s="450"/>
      <c r="L82" s="537"/>
      <c r="M82" s="450"/>
      <c r="N82" s="450"/>
      <c r="O82" s="501">
        <v>2</v>
      </c>
      <c r="P82" s="449"/>
      <c r="Q82" s="487"/>
      <c r="R82" s="449"/>
      <c r="S82" s="487"/>
      <c r="T82" s="450"/>
      <c r="U82" s="537"/>
      <c r="V82" s="450"/>
      <c r="W82" s="450"/>
      <c r="X82" s="501">
        <v>2</v>
      </c>
      <c r="Y82" s="449"/>
      <c r="Z82" s="487"/>
      <c r="AA82" s="449"/>
      <c r="AB82" s="487"/>
      <c r="AC82" s="450"/>
    </row>
    <row r="83" spans="1:29" ht="30">
      <c r="A83" s="447">
        <f t="shared" ref="A83:A85" si="3">+A82+0.01</f>
        <v>3.0199999999999996</v>
      </c>
      <c r="B83" s="450" t="s">
        <v>15</v>
      </c>
      <c r="C83" s="446"/>
      <c r="D83" s="447"/>
      <c r="E83" s="450"/>
      <c r="F83" s="537"/>
      <c r="G83" s="450"/>
      <c r="H83" s="450"/>
      <c r="I83" s="450"/>
      <c r="J83" s="537"/>
      <c r="K83" s="450"/>
      <c r="L83" s="537"/>
      <c r="M83" s="450"/>
      <c r="N83" s="450"/>
      <c r="O83" s="501">
        <v>3</v>
      </c>
      <c r="P83" s="449"/>
      <c r="Q83" s="487"/>
      <c r="R83" s="449"/>
      <c r="S83" s="487"/>
      <c r="T83" s="450"/>
      <c r="U83" s="537"/>
      <c r="V83" s="450"/>
      <c r="W83" s="450"/>
      <c r="X83" s="501">
        <v>3</v>
      </c>
      <c r="Y83" s="449"/>
      <c r="Z83" s="487"/>
      <c r="AA83" s="449"/>
      <c r="AB83" s="487"/>
      <c r="AC83" s="450"/>
    </row>
    <row r="84" spans="1:29">
      <c r="A84" s="447">
        <f t="shared" si="3"/>
        <v>3.0299999999999994</v>
      </c>
      <c r="B84" s="450" t="s">
        <v>154</v>
      </c>
      <c r="C84" s="446"/>
      <c r="D84" s="447"/>
      <c r="E84" s="450"/>
      <c r="F84" s="537"/>
      <c r="G84" s="450"/>
      <c r="H84" s="450"/>
      <c r="I84" s="450"/>
      <c r="J84" s="537"/>
      <c r="K84" s="450"/>
      <c r="L84" s="537"/>
      <c r="M84" s="450"/>
      <c r="N84" s="450"/>
      <c r="O84" s="501">
        <v>0.375</v>
      </c>
      <c r="P84" s="449"/>
      <c r="Q84" s="487"/>
      <c r="R84" s="449"/>
      <c r="S84" s="487"/>
      <c r="T84" s="450"/>
      <c r="U84" s="537"/>
      <c r="V84" s="450"/>
      <c r="W84" s="450"/>
      <c r="X84" s="501">
        <v>0.375</v>
      </c>
      <c r="Y84" s="449"/>
      <c r="Z84" s="487"/>
      <c r="AA84" s="449"/>
      <c r="AB84" s="487"/>
      <c r="AC84" s="450"/>
    </row>
    <row r="85" spans="1:29" ht="30">
      <c r="A85" s="447">
        <f t="shared" si="3"/>
        <v>3.0399999999999991</v>
      </c>
      <c r="B85" s="450" t="s">
        <v>155</v>
      </c>
      <c r="C85" s="446"/>
      <c r="D85" s="447"/>
      <c r="E85" s="450"/>
      <c r="F85" s="537"/>
      <c r="G85" s="450"/>
      <c r="H85" s="450"/>
      <c r="I85" s="450"/>
      <c r="J85" s="537"/>
      <c r="K85" s="450"/>
      <c r="L85" s="537"/>
      <c r="M85" s="450"/>
      <c r="N85" s="450"/>
      <c r="O85" s="501"/>
      <c r="P85" s="449"/>
      <c r="Q85" s="487"/>
      <c r="R85" s="449"/>
      <c r="S85" s="487"/>
      <c r="T85" s="450"/>
      <c r="U85" s="537"/>
      <c r="V85" s="450"/>
      <c r="W85" s="450"/>
      <c r="X85" s="501"/>
      <c r="Y85" s="449"/>
      <c r="Z85" s="487"/>
      <c r="AA85" s="449"/>
      <c r="AB85" s="487"/>
      <c r="AC85" s="450"/>
    </row>
    <row r="86" spans="1:29" ht="15.75">
      <c r="A86" s="447"/>
      <c r="B86" s="463" t="s">
        <v>233</v>
      </c>
      <c r="C86" s="460"/>
      <c r="D86" s="461"/>
      <c r="E86" s="463"/>
      <c r="F86" s="494"/>
      <c r="G86" s="463"/>
      <c r="H86" s="463"/>
      <c r="I86" s="463"/>
      <c r="J86" s="494"/>
      <c r="K86" s="463"/>
      <c r="L86" s="494"/>
      <c r="M86" s="463"/>
      <c r="N86" s="463"/>
      <c r="O86" s="714"/>
      <c r="P86" s="463"/>
      <c r="Q86" s="494"/>
      <c r="R86" s="463"/>
      <c r="S86" s="494"/>
      <c r="T86" s="463"/>
      <c r="U86" s="494"/>
      <c r="V86" s="463"/>
      <c r="W86" s="463"/>
      <c r="X86" s="714"/>
      <c r="Y86" s="463"/>
      <c r="Z86" s="494"/>
      <c r="AA86" s="463"/>
      <c r="AB86" s="494"/>
      <c r="AC86" s="463"/>
    </row>
    <row r="87" spans="1:29" ht="15.75">
      <c r="A87" s="447"/>
      <c r="B87" s="462" t="s">
        <v>327</v>
      </c>
      <c r="C87" s="460"/>
      <c r="D87" s="461"/>
      <c r="E87" s="462"/>
      <c r="F87" s="542"/>
      <c r="G87" s="462"/>
      <c r="H87" s="462"/>
      <c r="I87" s="462"/>
      <c r="J87" s="542"/>
      <c r="K87" s="462"/>
      <c r="L87" s="542"/>
      <c r="M87" s="462"/>
      <c r="N87" s="462"/>
      <c r="O87" s="714"/>
      <c r="P87" s="463"/>
      <c r="Q87" s="494"/>
      <c r="R87" s="463"/>
      <c r="S87" s="494"/>
      <c r="T87" s="462"/>
      <c r="U87" s="542"/>
      <c r="V87" s="462"/>
      <c r="W87" s="462"/>
      <c r="X87" s="714"/>
      <c r="Y87" s="463"/>
      <c r="Z87" s="494"/>
      <c r="AA87" s="463"/>
      <c r="AB87" s="494"/>
      <c r="AC87" s="462"/>
    </row>
    <row r="88" spans="1:29" ht="30">
      <c r="A88" s="447">
        <v>3.05</v>
      </c>
      <c r="B88" s="466" t="s">
        <v>245</v>
      </c>
      <c r="C88" s="464"/>
      <c r="D88" s="465"/>
      <c r="E88" s="466"/>
      <c r="F88" s="543"/>
      <c r="G88" s="466"/>
      <c r="H88" s="466"/>
      <c r="I88" s="466"/>
      <c r="J88" s="543"/>
      <c r="K88" s="466"/>
      <c r="L88" s="543"/>
      <c r="M88" s="466"/>
      <c r="N88" s="466"/>
      <c r="O88" s="501">
        <v>9</v>
      </c>
      <c r="P88" s="467"/>
      <c r="Q88" s="589"/>
      <c r="R88" s="467"/>
      <c r="S88" s="589"/>
      <c r="T88" s="466"/>
      <c r="U88" s="543"/>
      <c r="V88" s="466"/>
      <c r="W88" s="466"/>
      <c r="X88" s="501">
        <v>9</v>
      </c>
      <c r="Y88" s="467"/>
      <c r="Z88" s="589"/>
      <c r="AA88" s="467"/>
      <c r="AB88" s="589"/>
      <c r="AC88" s="466"/>
    </row>
    <row r="89" spans="1:29" ht="30">
      <c r="A89" s="447">
        <f t="shared" ref="A89:A90" si="4">+A88+0.01</f>
        <v>3.0599999999999996</v>
      </c>
      <c r="B89" s="466" t="s">
        <v>168</v>
      </c>
      <c r="C89" s="464"/>
      <c r="D89" s="465"/>
      <c r="E89" s="466"/>
      <c r="F89" s="543"/>
      <c r="G89" s="466"/>
      <c r="H89" s="466"/>
      <c r="I89" s="466"/>
      <c r="J89" s="543"/>
      <c r="K89" s="466"/>
      <c r="L89" s="543"/>
      <c r="M89" s="466"/>
      <c r="N89" s="466"/>
      <c r="O89" s="501">
        <v>0.6</v>
      </c>
      <c r="P89" s="467"/>
      <c r="Q89" s="589"/>
      <c r="R89" s="467"/>
      <c r="S89" s="589"/>
      <c r="T89" s="466"/>
      <c r="U89" s="543"/>
      <c r="V89" s="466"/>
      <c r="W89" s="466"/>
      <c r="X89" s="501">
        <v>0.6</v>
      </c>
      <c r="Y89" s="467"/>
      <c r="Z89" s="589"/>
      <c r="AA89" s="467"/>
      <c r="AB89" s="589"/>
      <c r="AC89" s="466"/>
    </row>
    <row r="90" spans="1:29" ht="75">
      <c r="A90" s="447">
        <f t="shared" si="4"/>
        <v>3.0699999999999994</v>
      </c>
      <c r="B90" s="466" t="s">
        <v>244</v>
      </c>
      <c r="C90" s="464"/>
      <c r="D90" s="465"/>
      <c r="E90" s="466"/>
      <c r="F90" s="543"/>
      <c r="G90" s="466"/>
      <c r="H90" s="466"/>
      <c r="I90" s="466"/>
      <c r="J90" s="543"/>
      <c r="K90" s="466"/>
      <c r="L90" s="543"/>
      <c r="M90" s="466"/>
      <c r="N90" s="466"/>
      <c r="O90" s="501">
        <v>0.5</v>
      </c>
      <c r="P90" s="467"/>
      <c r="Q90" s="589"/>
      <c r="R90" s="467"/>
      <c r="S90" s="589"/>
      <c r="T90" s="466"/>
      <c r="U90" s="543"/>
      <c r="V90" s="466"/>
      <c r="W90" s="466"/>
      <c r="X90" s="501">
        <v>0.5</v>
      </c>
      <c r="Y90" s="467"/>
      <c r="Z90" s="589"/>
      <c r="AA90" s="467"/>
      <c r="AB90" s="589"/>
      <c r="AC90" s="466"/>
    </row>
    <row r="91" spans="1:29">
      <c r="A91" s="447"/>
      <c r="B91" s="466" t="s">
        <v>18</v>
      </c>
      <c r="C91" s="464"/>
      <c r="D91" s="465"/>
      <c r="E91" s="466"/>
      <c r="F91" s="543"/>
      <c r="G91" s="466"/>
      <c r="H91" s="466"/>
      <c r="I91" s="466"/>
      <c r="J91" s="543"/>
      <c r="K91" s="466"/>
      <c r="L91" s="543"/>
      <c r="M91" s="466"/>
      <c r="N91" s="466"/>
      <c r="O91" s="715"/>
      <c r="P91" s="467"/>
      <c r="Q91" s="589"/>
      <c r="R91" s="467"/>
      <c r="S91" s="589"/>
      <c r="T91" s="466"/>
      <c r="U91" s="543"/>
      <c r="V91" s="466"/>
      <c r="W91" s="466"/>
      <c r="X91" s="715"/>
      <c r="Y91" s="467"/>
      <c r="Z91" s="589"/>
      <c r="AA91" s="467"/>
      <c r="AB91" s="589"/>
      <c r="AC91" s="466"/>
    </row>
    <row r="92" spans="1:29" ht="30">
      <c r="A92" s="447" t="s">
        <v>19</v>
      </c>
      <c r="B92" s="470" t="s">
        <v>171</v>
      </c>
      <c r="C92" s="485"/>
      <c r="D92" s="567"/>
      <c r="E92" s="486"/>
      <c r="F92" s="551"/>
      <c r="G92" s="486"/>
      <c r="H92" s="486"/>
      <c r="I92" s="486"/>
      <c r="J92" s="551"/>
      <c r="K92" s="486"/>
      <c r="L92" s="551"/>
      <c r="M92" s="486"/>
      <c r="N92" s="486"/>
      <c r="O92" s="716">
        <v>3</v>
      </c>
      <c r="P92" s="449"/>
      <c r="Q92" s="487"/>
      <c r="R92" s="449"/>
      <c r="S92" s="487"/>
      <c r="T92" s="486"/>
      <c r="U92" s="551"/>
      <c r="V92" s="486"/>
      <c r="W92" s="486"/>
      <c r="X92" s="716">
        <v>3</v>
      </c>
      <c r="Y92" s="449"/>
      <c r="Z92" s="487"/>
      <c r="AA92" s="449"/>
      <c r="AB92" s="487"/>
      <c r="AC92" s="486"/>
    </row>
    <row r="93" spans="1:29" ht="45">
      <c r="A93" s="447" t="s">
        <v>20</v>
      </c>
      <c r="B93" s="470" t="s">
        <v>172</v>
      </c>
      <c r="C93" s="446"/>
      <c r="D93" s="447"/>
      <c r="E93" s="450"/>
      <c r="F93" s="537"/>
      <c r="G93" s="450"/>
      <c r="H93" s="450"/>
      <c r="I93" s="450"/>
      <c r="J93" s="537"/>
      <c r="K93" s="450"/>
      <c r="L93" s="537"/>
      <c r="M93" s="450"/>
      <c r="N93" s="450"/>
      <c r="O93" s="716">
        <v>9.6</v>
      </c>
      <c r="P93" s="449"/>
      <c r="Q93" s="487"/>
      <c r="R93" s="449"/>
      <c r="S93" s="487"/>
      <c r="T93" s="450"/>
      <c r="U93" s="537"/>
      <c r="V93" s="450"/>
      <c r="W93" s="450"/>
      <c r="X93" s="716">
        <v>9.6</v>
      </c>
      <c r="Y93" s="449"/>
      <c r="Z93" s="487"/>
      <c r="AA93" s="449"/>
      <c r="AB93" s="487"/>
      <c r="AC93" s="450"/>
    </row>
    <row r="94" spans="1:29" ht="90">
      <c r="A94" s="447" t="s">
        <v>21</v>
      </c>
      <c r="B94" s="470" t="s">
        <v>223</v>
      </c>
      <c r="C94" s="446"/>
      <c r="D94" s="447"/>
      <c r="E94" s="450"/>
      <c r="F94" s="537"/>
      <c r="G94" s="450"/>
      <c r="H94" s="450"/>
      <c r="I94" s="450"/>
      <c r="J94" s="537"/>
      <c r="K94" s="450"/>
      <c r="L94" s="537"/>
      <c r="M94" s="450"/>
      <c r="N94" s="450"/>
      <c r="O94" s="501">
        <v>2.88</v>
      </c>
      <c r="P94" s="449"/>
      <c r="Q94" s="487"/>
      <c r="R94" s="449"/>
      <c r="S94" s="487"/>
      <c r="T94" s="450"/>
      <c r="U94" s="537"/>
      <c r="V94" s="450"/>
      <c r="W94" s="450"/>
      <c r="X94" s="501">
        <v>2.88</v>
      </c>
      <c r="Y94" s="449"/>
      <c r="Z94" s="487"/>
      <c r="AA94" s="449"/>
      <c r="AB94" s="487"/>
      <c r="AC94" s="450"/>
    </row>
    <row r="95" spans="1:29" ht="45">
      <c r="A95" s="447" t="s">
        <v>173</v>
      </c>
      <c r="B95" s="470" t="s">
        <v>174</v>
      </c>
      <c r="C95" s="446"/>
      <c r="D95" s="447"/>
      <c r="E95" s="450"/>
      <c r="F95" s="537"/>
      <c r="G95" s="450"/>
      <c r="H95" s="450"/>
      <c r="I95" s="450"/>
      <c r="J95" s="537"/>
      <c r="K95" s="450"/>
      <c r="L95" s="537"/>
      <c r="M95" s="450"/>
      <c r="N95" s="450"/>
      <c r="O95" s="501">
        <v>1.5</v>
      </c>
      <c r="P95" s="449"/>
      <c r="Q95" s="487"/>
      <c r="R95" s="449"/>
      <c r="S95" s="487"/>
      <c r="T95" s="450"/>
      <c r="U95" s="537"/>
      <c r="V95" s="450"/>
      <c r="W95" s="450"/>
      <c r="X95" s="501">
        <v>1.5</v>
      </c>
      <c r="Y95" s="449"/>
      <c r="Z95" s="487"/>
      <c r="AA95" s="449"/>
      <c r="AB95" s="487"/>
      <c r="AC95" s="450"/>
    </row>
    <row r="96" spans="1:29" ht="30">
      <c r="A96" s="447" t="s">
        <v>175</v>
      </c>
      <c r="B96" s="470" t="s">
        <v>176</v>
      </c>
      <c r="C96" s="446"/>
      <c r="D96" s="447"/>
      <c r="E96" s="450"/>
      <c r="F96" s="537"/>
      <c r="G96" s="450"/>
      <c r="H96" s="450"/>
      <c r="I96" s="450"/>
      <c r="J96" s="537"/>
      <c r="K96" s="450"/>
      <c r="L96" s="537"/>
      <c r="M96" s="450"/>
      <c r="N96" s="450"/>
      <c r="O96" s="501">
        <v>1.2</v>
      </c>
      <c r="P96" s="449"/>
      <c r="Q96" s="487"/>
      <c r="R96" s="449"/>
      <c r="S96" s="487"/>
      <c r="T96" s="450"/>
      <c r="U96" s="537"/>
      <c r="V96" s="450"/>
      <c r="W96" s="450"/>
      <c r="X96" s="501">
        <v>1.2</v>
      </c>
      <c r="Y96" s="449"/>
      <c r="Z96" s="487"/>
      <c r="AA96" s="449"/>
      <c r="AB96" s="487"/>
      <c r="AC96" s="450"/>
    </row>
    <row r="97" spans="1:29" ht="60">
      <c r="A97" s="447" t="s">
        <v>177</v>
      </c>
      <c r="B97" s="470" t="s">
        <v>178</v>
      </c>
      <c r="C97" s="446"/>
      <c r="D97" s="447"/>
      <c r="E97" s="450"/>
      <c r="F97" s="537"/>
      <c r="G97" s="450"/>
      <c r="H97" s="450"/>
      <c r="I97" s="450"/>
      <c r="J97" s="537"/>
      <c r="K97" s="450"/>
      <c r="L97" s="537"/>
      <c r="M97" s="450"/>
      <c r="N97" s="450"/>
      <c r="O97" s="501">
        <v>1.2</v>
      </c>
      <c r="P97" s="449"/>
      <c r="Q97" s="487"/>
      <c r="R97" s="449"/>
      <c r="S97" s="487"/>
      <c r="T97" s="450"/>
      <c r="U97" s="537"/>
      <c r="V97" s="450"/>
      <c r="W97" s="450"/>
      <c r="X97" s="501">
        <v>1.2</v>
      </c>
      <c r="Y97" s="449"/>
      <c r="Z97" s="487"/>
      <c r="AA97" s="449"/>
      <c r="AB97" s="487"/>
      <c r="AC97" s="450"/>
    </row>
    <row r="98" spans="1:29" ht="60">
      <c r="A98" s="447" t="s">
        <v>179</v>
      </c>
      <c r="B98" s="470" t="s">
        <v>224</v>
      </c>
      <c r="C98" s="446"/>
      <c r="D98" s="447"/>
      <c r="E98" s="450"/>
      <c r="F98" s="537"/>
      <c r="G98" s="450"/>
      <c r="H98" s="450"/>
      <c r="I98" s="450"/>
      <c r="J98" s="537"/>
      <c r="K98" s="450"/>
      <c r="L98" s="537"/>
      <c r="M98" s="450"/>
      <c r="N98" s="450"/>
      <c r="O98" s="501">
        <v>1.8</v>
      </c>
      <c r="P98" s="449"/>
      <c r="Q98" s="487"/>
      <c r="R98" s="449"/>
      <c r="S98" s="487"/>
      <c r="T98" s="450"/>
      <c r="U98" s="537"/>
      <c r="V98" s="450"/>
      <c r="W98" s="450"/>
      <c r="X98" s="501">
        <v>1.8</v>
      </c>
      <c r="Y98" s="449"/>
      <c r="Z98" s="487"/>
      <c r="AA98" s="449"/>
      <c r="AB98" s="487"/>
      <c r="AC98" s="450"/>
    </row>
    <row r="99" spans="1:29" ht="45">
      <c r="A99" s="447">
        <v>3.08</v>
      </c>
      <c r="B99" s="470" t="s">
        <v>262</v>
      </c>
      <c r="C99" s="446"/>
      <c r="D99" s="447"/>
      <c r="E99" s="450"/>
      <c r="F99" s="537"/>
      <c r="G99" s="450"/>
      <c r="H99" s="450"/>
      <c r="I99" s="450"/>
      <c r="J99" s="537"/>
      <c r="K99" s="450"/>
      <c r="L99" s="537"/>
      <c r="M99" s="450"/>
      <c r="N99" s="450"/>
      <c r="O99" s="501">
        <v>0.5</v>
      </c>
      <c r="P99" s="449"/>
      <c r="Q99" s="487"/>
      <c r="R99" s="449"/>
      <c r="S99" s="487"/>
      <c r="T99" s="450"/>
      <c r="U99" s="537"/>
      <c r="V99" s="450"/>
      <c r="W99" s="450"/>
      <c r="X99" s="501">
        <v>0.5</v>
      </c>
      <c r="Y99" s="449"/>
      <c r="Z99" s="487"/>
      <c r="AA99" s="449"/>
      <c r="AB99" s="487"/>
      <c r="AC99" s="450"/>
    </row>
    <row r="100" spans="1:29" ht="45">
      <c r="A100" s="447">
        <f t="shared" ref="A100:A107" si="5">+A99+0.01</f>
        <v>3.09</v>
      </c>
      <c r="B100" s="470" t="s">
        <v>263</v>
      </c>
      <c r="C100" s="446"/>
      <c r="D100" s="447"/>
      <c r="E100" s="450"/>
      <c r="F100" s="537"/>
      <c r="G100" s="450"/>
      <c r="H100" s="450"/>
      <c r="I100" s="450"/>
      <c r="J100" s="537"/>
      <c r="K100" s="450"/>
      <c r="L100" s="537"/>
      <c r="M100" s="450"/>
      <c r="N100" s="450"/>
      <c r="O100" s="501">
        <v>0.5</v>
      </c>
      <c r="P100" s="449"/>
      <c r="Q100" s="487"/>
      <c r="R100" s="449"/>
      <c r="S100" s="487"/>
      <c r="T100" s="450"/>
      <c r="U100" s="537"/>
      <c r="V100" s="450"/>
      <c r="W100" s="450"/>
      <c r="X100" s="501">
        <v>0.5</v>
      </c>
      <c r="Y100" s="449"/>
      <c r="Z100" s="487"/>
      <c r="AA100" s="449"/>
      <c r="AB100" s="487"/>
      <c r="AC100" s="450"/>
    </row>
    <row r="101" spans="1:29" ht="45">
      <c r="A101" s="447">
        <f t="shared" si="5"/>
        <v>3.0999999999999996</v>
      </c>
      <c r="B101" s="470" t="s">
        <v>264</v>
      </c>
      <c r="C101" s="446"/>
      <c r="D101" s="447"/>
      <c r="E101" s="450"/>
      <c r="F101" s="537"/>
      <c r="G101" s="450"/>
      <c r="H101" s="450"/>
      <c r="I101" s="450"/>
      <c r="J101" s="537"/>
      <c r="K101" s="450"/>
      <c r="L101" s="537"/>
      <c r="M101" s="450"/>
      <c r="N101" s="450"/>
      <c r="O101" s="501">
        <v>0.625</v>
      </c>
      <c r="P101" s="449"/>
      <c r="Q101" s="487"/>
      <c r="R101" s="449"/>
      <c r="S101" s="487"/>
      <c r="T101" s="450"/>
      <c r="U101" s="537"/>
      <c r="V101" s="450"/>
      <c r="W101" s="450"/>
      <c r="X101" s="501">
        <v>0.625</v>
      </c>
      <c r="Y101" s="449"/>
      <c r="Z101" s="487"/>
      <c r="AA101" s="449"/>
      <c r="AB101" s="487"/>
      <c r="AC101" s="450"/>
    </row>
    <row r="102" spans="1:29" ht="30">
      <c r="A102" s="447">
        <f t="shared" si="5"/>
        <v>3.1099999999999994</v>
      </c>
      <c r="B102" s="470" t="s">
        <v>180</v>
      </c>
      <c r="C102" s="446"/>
      <c r="D102" s="447"/>
      <c r="E102" s="450"/>
      <c r="F102" s="537"/>
      <c r="G102" s="450"/>
      <c r="H102" s="450"/>
      <c r="I102" s="450"/>
      <c r="J102" s="537"/>
      <c r="K102" s="450"/>
      <c r="L102" s="537"/>
      <c r="M102" s="450"/>
      <c r="N102" s="450"/>
      <c r="O102" s="501">
        <v>0.375</v>
      </c>
      <c r="P102" s="449"/>
      <c r="Q102" s="487"/>
      <c r="R102" s="449"/>
      <c r="S102" s="487"/>
      <c r="T102" s="450"/>
      <c r="U102" s="537"/>
      <c r="V102" s="450"/>
      <c r="W102" s="450"/>
      <c r="X102" s="501">
        <v>0.375</v>
      </c>
      <c r="Y102" s="449"/>
      <c r="Z102" s="487"/>
      <c r="AA102" s="449"/>
      <c r="AB102" s="487"/>
      <c r="AC102" s="450"/>
    </row>
    <row r="103" spans="1:29" ht="30">
      <c r="A103" s="447">
        <f t="shared" si="5"/>
        <v>3.1199999999999992</v>
      </c>
      <c r="B103" s="470" t="s">
        <v>181</v>
      </c>
      <c r="C103" s="446"/>
      <c r="D103" s="447"/>
      <c r="E103" s="450"/>
      <c r="F103" s="537"/>
      <c r="G103" s="450"/>
      <c r="H103" s="450"/>
      <c r="I103" s="450"/>
      <c r="J103" s="537"/>
      <c r="K103" s="450"/>
      <c r="L103" s="537"/>
      <c r="M103" s="450"/>
      <c r="N103" s="450"/>
      <c r="O103" s="501">
        <v>0.375</v>
      </c>
      <c r="P103" s="449"/>
      <c r="Q103" s="487"/>
      <c r="R103" s="449"/>
      <c r="S103" s="487"/>
      <c r="T103" s="450"/>
      <c r="U103" s="537"/>
      <c r="V103" s="450"/>
      <c r="W103" s="450"/>
      <c r="X103" s="501">
        <v>0.375</v>
      </c>
      <c r="Y103" s="449"/>
      <c r="Z103" s="487"/>
      <c r="AA103" s="449"/>
      <c r="AB103" s="487"/>
      <c r="AC103" s="450"/>
    </row>
    <row r="104" spans="1:29" ht="30">
      <c r="A104" s="447">
        <f t="shared" si="5"/>
        <v>3.129999999999999</v>
      </c>
      <c r="B104" s="470" t="s">
        <v>182</v>
      </c>
      <c r="C104" s="446"/>
      <c r="D104" s="447"/>
      <c r="E104" s="450"/>
      <c r="F104" s="537"/>
      <c r="G104" s="450"/>
      <c r="H104" s="450"/>
      <c r="I104" s="450"/>
      <c r="J104" s="537"/>
      <c r="K104" s="450"/>
      <c r="L104" s="537"/>
      <c r="M104" s="450"/>
      <c r="N104" s="450"/>
      <c r="O104" s="501">
        <v>0.15</v>
      </c>
      <c r="P104" s="449"/>
      <c r="Q104" s="487"/>
      <c r="R104" s="449"/>
      <c r="S104" s="487"/>
      <c r="T104" s="450"/>
      <c r="U104" s="537"/>
      <c r="V104" s="450"/>
      <c r="W104" s="450"/>
      <c r="X104" s="501">
        <v>0.15</v>
      </c>
      <c r="Y104" s="449"/>
      <c r="Z104" s="487"/>
      <c r="AA104" s="449"/>
      <c r="AB104" s="487"/>
      <c r="AC104" s="450"/>
    </row>
    <row r="105" spans="1:29" ht="30">
      <c r="A105" s="447">
        <f t="shared" si="5"/>
        <v>3.1399999999999988</v>
      </c>
      <c r="B105" s="470" t="s">
        <v>183</v>
      </c>
      <c r="C105" s="446"/>
      <c r="D105" s="447"/>
      <c r="E105" s="450"/>
      <c r="F105" s="537"/>
      <c r="G105" s="450"/>
      <c r="H105" s="450"/>
      <c r="I105" s="450"/>
      <c r="J105" s="537"/>
      <c r="K105" s="450"/>
      <c r="L105" s="537"/>
      <c r="M105" s="450"/>
      <c r="N105" s="450"/>
      <c r="O105" s="501">
        <v>0.15</v>
      </c>
      <c r="P105" s="449"/>
      <c r="Q105" s="487"/>
      <c r="R105" s="449"/>
      <c r="S105" s="487"/>
      <c r="T105" s="450"/>
      <c r="U105" s="537"/>
      <c r="V105" s="450"/>
      <c r="W105" s="450"/>
      <c r="X105" s="501">
        <v>0.15</v>
      </c>
      <c r="Y105" s="449"/>
      <c r="Z105" s="487"/>
      <c r="AA105" s="449"/>
      <c r="AB105" s="487"/>
      <c r="AC105" s="450"/>
    </row>
    <row r="106" spans="1:29" ht="30">
      <c r="A106" s="447">
        <f t="shared" si="5"/>
        <v>3.1499999999999986</v>
      </c>
      <c r="B106" s="470" t="s">
        <v>184</v>
      </c>
      <c r="C106" s="446"/>
      <c r="D106" s="447"/>
      <c r="E106" s="450"/>
      <c r="F106" s="537"/>
      <c r="G106" s="450"/>
      <c r="H106" s="450"/>
      <c r="I106" s="450"/>
      <c r="J106" s="537"/>
      <c r="K106" s="450"/>
      <c r="L106" s="537"/>
      <c r="M106" s="450"/>
      <c r="N106" s="450"/>
      <c r="O106" s="501"/>
      <c r="P106" s="449"/>
      <c r="Q106" s="487"/>
      <c r="R106" s="449"/>
      <c r="S106" s="487"/>
      <c r="T106" s="450"/>
      <c r="U106" s="537"/>
      <c r="V106" s="450"/>
      <c r="W106" s="450"/>
      <c r="X106" s="501"/>
      <c r="Y106" s="449"/>
      <c r="Z106" s="487"/>
      <c r="AA106" s="449"/>
      <c r="AB106" s="487"/>
      <c r="AC106" s="450"/>
    </row>
    <row r="107" spans="1:29" ht="30">
      <c r="A107" s="447">
        <f t="shared" si="5"/>
        <v>3.1599999999999984</v>
      </c>
      <c r="B107" s="470" t="s">
        <v>185</v>
      </c>
      <c r="C107" s="446"/>
      <c r="D107" s="447"/>
      <c r="E107" s="450"/>
      <c r="F107" s="537"/>
      <c r="G107" s="450"/>
      <c r="H107" s="450"/>
      <c r="I107" s="450"/>
      <c r="J107" s="537"/>
      <c r="K107" s="450"/>
      <c r="L107" s="537"/>
      <c r="M107" s="450"/>
      <c r="N107" s="450"/>
      <c r="O107" s="501">
        <v>0.25</v>
      </c>
      <c r="P107" s="449"/>
      <c r="Q107" s="487"/>
      <c r="R107" s="449"/>
      <c r="S107" s="487"/>
      <c r="T107" s="450"/>
      <c r="U107" s="537"/>
      <c r="V107" s="450"/>
      <c r="W107" s="450"/>
      <c r="X107" s="501">
        <v>0.25</v>
      </c>
      <c r="Y107" s="449"/>
      <c r="Z107" s="487"/>
      <c r="AA107" s="449"/>
      <c r="AB107" s="487"/>
      <c r="AC107" s="450"/>
    </row>
    <row r="108" spans="1:29" ht="45">
      <c r="A108" s="447">
        <v>3.17</v>
      </c>
      <c r="B108" s="470" t="s">
        <v>186</v>
      </c>
      <c r="C108" s="446"/>
      <c r="D108" s="447"/>
      <c r="E108" s="450"/>
      <c r="F108" s="537"/>
      <c r="G108" s="450"/>
      <c r="H108" s="450"/>
      <c r="I108" s="450"/>
      <c r="J108" s="537"/>
      <c r="K108" s="450"/>
      <c r="L108" s="537"/>
      <c r="M108" s="450"/>
      <c r="N108" s="450"/>
      <c r="O108" s="501">
        <v>0.1</v>
      </c>
      <c r="P108" s="449"/>
      <c r="Q108" s="487"/>
      <c r="R108" s="449"/>
      <c r="S108" s="487"/>
      <c r="T108" s="450"/>
      <c r="U108" s="537"/>
      <c r="V108" s="450"/>
      <c r="W108" s="450"/>
      <c r="X108" s="501">
        <v>0.1</v>
      </c>
      <c r="Y108" s="449"/>
      <c r="Z108" s="487"/>
      <c r="AA108" s="449"/>
      <c r="AB108" s="487"/>
      <c r="AC108" s="450"/>
    </row>
    <row r="109" spans="1:29" ht="15.75">
      <c r="A109" s="447"/>
      <c r="B109" s="474" t="s">
        <v>232</v>
      </c>
      <c r="C109" s="472"/>
      <c r="D109" s="473"/>
      <c r="E109" s="474"/>
      <c r="F109" s="545"/>
      <c r="G109" s="474"/>
      <c r="H109" s="474"/>
      <c r="I109" s="474"/>
      <c r="J109" s="545"/>
      <c r="K109" s="474"/>
      <c r="L109" s="545"/>
      <c r="M109" s="474"/>
      <c r="N109" s="474"/>
      <c r="O109" s="717"/>
      <c r="P109" s="474"/>
      <c r="Q109" s="545"/>
      <c r="R109" s="474"/>
      <c r="S109" s="545"/>
      <c r="T109" s="474"/>
      <c r="U109" s="545"/>
      <c r="V109" s="474"/>
      <c r="W109" s="474"/>
      <c r="X109" s="717"/>
      <c r="Y109" s="474"/>
      <c r="Z109" s="545"/>
      <c r="AA109" s="474"/>
      <c r="AB109" s="545"/>
      <c r="AC109" s="474"/>
    </row>
    <row r="110" spans="1:29" ht="31.5">
      <c r="A110" s="447"/>
      <c r="B110" s="463" t="s">
        <v>234</v>
      </c>
      <c r="C110" s="460"/>
      <c r="D110" s="461"/>
      <c r="E110" s="463"/>
      <c r="F110" s="494"/>
      <c r="G110" s="463"/>
      <c r="H110" s="463"/>
      <c r="I110" s="463"/>
      <c r="J110" s="494"/>
      <c r="K110" s="463"/>
      <c r="L110" s="494"/>
      <c r="M110" s="463"/>
      <c r="N110" s="463"/>
      <c r="O110" s="714"/>
      <c r="P110" s="463"/>
      <c r="Q110" s="494"/>
      <c r="R110" s="463"/>
      <c r="S110" s="494"/>
      <c r="T110" s="463"/>
      <c r="U110" s="494"/>
      <c r="V110" s="463"/>
      <c r="W110" s="463"/>
      <c r="X110" s="714"/>
      <c r="Y110" s="463"/>
      <c r="Z110" s="494"/>
      <c r="AA110" s="463"/>
      <c r="AB110" s="494"/>
      <c r="AC110" s="463"/>
    </row>
    <row r="111" spans="1:29" ht="15.75">
      <c r="A111" s="443" t="s">
        <v>266</v>
      </c>
      <c r="B111" s="475" t="s">
        <v>259</v>
      </c>
      <c r="C111" s="442"/>
      <c r="D111" s="443"/>
      <c r="E111" s="475"/>
      <c r="F111" s="546"/>
      <c r="G111" s="475"/>
      <c r="H111" s="475"/>
      <c r="I111" s="475"/>
      <c r="J111" s="546"/>
      <c r="K111" s="475"/>
      <c r="L111" s="546"/>
      <c r="M111" s="475"/>
      <c r="N111" s="475"/>
      <c r="O111" s="718"/>
      <c r="P111" s="445"/>
      <c r="Q111" s="488"/>
      <c r="R111" s="445"/>
      <c r="S111" s="488"/>
      <c r="T111" s="475"/>
      <c r="U111" s="546"/>
      <c r="V111" s="475"/>
      <c r="W111" s="475"/>
      <c r="X111" s="718"/>
      <c r="Y111" s="445"/>
      <c r="Z111" s="488"/>
      <c r="AA111" s="445"/>
      <c r="AB111" s="488"/>
      <c r="AC111" s="475"/>
    </row>
    <row r="112" spans="1:29" ht="31.5">
      <c r="A112" s="447"/>
      <c r="B112" s="478" t="s">
        <v>14</v>
      </c>
      <c r="C112" s="476"/>
      <c r="D112" s="477"/>
      <c r="E112" s="478"/>
      <c r="F112" s="547"/>
      <c r="G112" s="478"/>
      <c r="H112" s="478"/>
      <c r="I112" s="478"/>
      <c r="J112" s="547"/>
      <c r="K112" s="478"/>
      <c r="L112" s="547"/>
      <c r="M112" s="478"/>
      <c r="N112" s="478"/>
      <c r="O112" s="719"/>
      <c r="P112" s="479"/>
      <c r="Q112" s="549"/>
      <c r="R112" s="479"/>
      <c r="S112" s="549"/>
      <c r="T112" s="478"/>
      <c r="U112" s="547"/>
      <c r="V112" s="478"/>
      <c r="W112" s="478"/>
      <c r="X112" s="719"/>
      <c r="Y112" s="479"/>
      <c r="Z112" s="549"/>
      <c r="AA112" s="479"/>
      <c r="AB112" s="549"/>
      <c r="AC112" s="478"/>
    </row>
    <row r="113" spans="1:29" ht="30">
      <c r="A113" s="447">
        <v>3.18</v>
      </c>
      <c r="B113" s="482" t="s">
        <v>162</v>
      </c>
      <c r="C113" s="480"/>
      <c r="D113" s="481"/>
      <c r="E113" s="482"/>
      <c r="F113" s="548"/>
      <c r="G113" s="482"/>
      <c r="H113" s="482"/>
      <c r="I113" s="482"/>
      <c r="J113" s="548"/>
      <c r="K113" s="482"/>
      <c r="L113" s="548"/>
      <c r="M113" s="482"/>
      <c r="N113" s="482"/>
      <c r="O113" s="501">
        <v>3</v>
      </c>
      <c r="P113" s="483"/>
      <c r="Q113" s="591"/>
      <c r="R113" s="483"/>
      <c r="S113" s="591"/>
      <c r="T113" s="482"/>
      <c r="U113" s="548"/>
      <c r="V113" s="482"/>
      <c r="W113" s="482"/>
      <c r="X113" s="501">
        <v>3</v>
      </c>
      <c r="Y113" s="483"/>
      <c r="Z113" s="591"/>
      <c r="AA113" s="483"/>
      <c r="AB113" s="591"/>
      <c r="AC113" s="482"/>
    </row>
    <row r="114" spans="1:29" ht="30">
      <c r="A114" s="447">
        <f t="shared" ref="A114:A116" si="6">+A113+0.01</f>
        <v>3.19</v>
      </c>
      <c r="B114" s="482" t="s">
        <v>163</v>
      </c>
      <c r="C114" s="480"/>
      <c r="D114" s="481"/>
      <c r="E114" s="482"/>
      <c r="F114" s="548"/>
      <c r="G114" s="482"/>
      <c r="H114" s="482"/>
      <c r="I114" s="482"/>
      <c r="J114" s="548"/>
      <c r="K114" s="482"/>
      <c r="L114" s="548"/>
      <c r="M114" s="482"/>
      <c r="N114" s="482"/>
      <c r="O114" s="501">
        <v>3.5</v>
      </c>
      <c r="P114" s="483"/>
      <c r="Q114" s="591"/>
      <c r="R114" s="483"/>
      <c r="S114" s="591"/>
      <c r="T114" s="482"/>
      <c r="U114" s="548"/>
      <c r="V114" s="482"/>
      <c r="W114" s="482"/>
      <c r="X114" s="501">
        <v>3.5</v>
      </c>
      <c r="Y114" s="483"/>
      <c r="Z114" s="591"/>
      <c r="AA114" s="483"/>
      <c r="AB114" s="591"/>
      <c r="AC114" s="482"/>
    </row>
    <row r="115" spans="1:29">
      <c r="A115" s="447">
        <f t="shared" si="6"/>
        <v>3.1999999999999997</v>
      </c>
      <c r="B115" s="482" t="s">
        <v>164</v>
      </c>
      <c r="C115" s="480"/>
      <c r="D115" s="481"/>
      <c r="E115" s="482"/>
      <c r="F115" s="548"/>
      <c r="G115" s="482"/>
      <c r="H115" s="482"/>
      <c r="I115" s="482"/>
      <c r="J115" s="548"/>
      <c r="K115" s="482"/>
      <c r="L115" s="548"/>
      <c r="M115" s="482"/>
      <c r="N115" s="482"/>
      <c r="O115" s="501">
        <v>0.75</v>
      </c>
      <c r="P115" s="483"/>
      <c r="Q115" s="591"/>
      <c r="R115" s="483"/>
      <c r="S115" s="591"/>
      <c r="T115" s="482"/>
      <c r="U115" s="548"/>
      <c r="V115" s="482"/>
      <c r="W115" s="482"/>
      <c r="X115" s="501">
        <v>0.75</v>
      </c>
      <c r="Y115" s="483"/>
      <c r="Z115" s="591"/>
      <c r="AA115" s="483"/>
      <c r="AB115" s="591"/>
      <c r="AC115" s="482"/>
    </row>
    <row r="116" spans="1:29" ht="30">
      <c r="A116" s="447">
        <f t="shared" si="6"/>
        <v>3.2099999999999995</v>
      </c>
      <c r="B116" s="482" t="s">
        <v>155</v>
      </c>
      <c r="C116" s="480"/>
      <c r="D116" s="481"/>
      <c r="E116" s="482"/>
      <c r="F116" s="548"/>
      <c r="G116" s="482"/>
      <c r="H116" s="482"/>
      <c r="I116" s="482"/>
      <c r="J116" s="548"/>
      <c r="K116" s="482"/>
      <c r="L116" s="548"/>
      <c r="M116" s="482"/>
      <c r="N116" s="482"/>
      <c r="O116" s="720"/>
      <c r="P116" s="483"/>
      <c r="Q116" s="591"/>
      <c r="R116" s="483"/>
      <c r="S116" s="591"/>
      <c r="T116" s="482"/>
      <c r="U116" s="548"/>
      <c r="V116" s="482"/>
      <c r="W116" s="482"/>
      <c r="X116" s="720"/>
      <c r="Y116" s="483"/>
      <c r="Z116" s="591"/>
      <c r="AA116" s="483"/>
      <c r="AB116" s="591"/>
      <c r="AC116" s="482"/>
    </row>
    <row r="117" spans="1:29" ht="15.75">
      <c r="A117" s="447"/>
      <c r="B117" s="479" t="s">
        <v>235</v>
      </c>
      <c r="C117" s="476"/>
      <c r="D117" s="477"/>
      <c r="E117" s="479"/>
      <c r="F117" s="549"/>
      <c r="G117" s="479"/>
      <c r="H117" s="479"/>
      <c r="I117" s="479"/>
      <c r="J117" s="549"/>
      <c r="K117" s="479"/>
      <c r="L117" s="549"/>
      <c r="M117" s="479"/>
      <c r="N117" s="479"/>
      <c r="O117" s="719"/>
      <c r="P117" s="479"/>
      <c r="Q117" s="549"/>
      <c r="R117" s="479"/>
      <c r="S117" s="549"/>
      <c r="T117" s="479"/>
      <c r="U117" s="549"/>
      <c r="V117" s="479"/>
      <c r="W117" s="479"/>
      <c r="X117" s="719"/>
      <c r="Y117" s="479"/>
      <c r="Z117" s="549"/>
      <c r="AA117" s="479"/>
      <c r="AB117" s="549"/>
      <c r="AC117" s="479"/>
    </row>
    <row r="118" spans="1:29" ht="15.75">
      <c r="A118" s="447"/>
      <c r="B118" s="484" t="s">
        <v>231</v>
      </c>
      <c r="C118" s="476"/>
      <c r="D118" s="477"/>
      <c r="E118" s="484"/>
      <c r="F118" s="550"/>
      <c r="G118" s="484"/>
      <c r="H118" s="484"/>
      <c r="I118" s="484"/>
      <c r="J118" s="550"/>
      <c r="K118" s="484"/>
      <c r="L118" s="550"/>
      <c r="M118" s="484"/>
      <c r="N118" s="484"/>
      <c r="O118" s="719"/>
      <c r="P118" s="479"/>
      <c r="Q118" s="549"/>
      <c r="R118" s="479"/>
      <c r="S118" s="549"/>
      <c r="T118" s="484"/>
      <c r="U118" s="550"/>
      <c r="V118" s="484"/>
      <c r="W118" s="484"/>
      <c r="X118" s="719"/>
      <c r="Y118" s="479"/>
      <c r="Z118" s="549"/>
      <c r="AA118" s="479"/>
      <c r="AB118" s="549"/>
      <c r="AC118" s="484"/>
    </row>
    <row r="119" spans="1:29" ht="30">
      <c r="A119" s="447">
        <v>3.22</v>
      </c>
      <c r="B119" s="470" t="s">
        <v>167</v>
      </c>
      <c r="C119" s="464"/>
      <c r="D119" s="465"/>
      <c r="E119" s="466"/>
      <c r="F119" s="543"/>
      <c r="G119" s="466"/>
      <c r="H119" s="466"/>
      <c r="I119" s="466"/>
      <c r="J119" s="543"/>
      <c r="K119" s="466"/>
      <c r="L119" s="543"/>
      <c r="M119" s="466"/>
      <c r="N119" s="466"/>
      <c r="O119" s="501">
        <v>18</v>
      </c>
      <c r="P119" s="467"/>
      <c r="Q119" s="589"/>
      <c r="R119" s="467"/>
      <c r="S119" s="589"/>
      <c r="T119" s="466"/>
      <c r="U119" s="543"/>
      <c r="V119" s="466"/>
      <c r="W119" s="466"/>
      <c r="X119" s="501">
        <v>18</v>
      </c>
      <c r="Y119" s="467"/>
      <c r="Z119" s="589"/>
      <c r="AA119" s="467"/>
      <c r="AB119" s="589"/>
      <c r="AC119" s="466"/>
    </row>
    <row r="120" spans="1:29" ht="30">
      <c r="A120" s="447">
        <f t="shared" ref="A120:A121" si="7">+A119+0.01</f>
        <v>3.23</v>
      </c>
      <c r="B120" s="470" t="s">
        <v>168</v>
      </c>
      <c r="C120" s="464"/>
      <c r="D120" s="465"/>
      <c r="E120" s="466"/>
      <c r="F120" s="543"/>
      <c r="G120" s="466"/>
      <c r="H120" s="466"/>
      <c r="I120" s="466"/>
      <c r="J120" s="543"/>
      <c r="K120" s="466"/>
      <c r="L120" s="543"/>
      <c r="M120" s="466"/>
      <c r="N120" s="466"/>
      <c r="O120" s="501">
        <v>1.2</v>
      </c>
      <c r="P120" s="467"/>
      <c r="Q120" s="589"/>
      <c r="R120" s="467"/>
      <c r="S120" s="589"/>
      <c r="T120" s="466"/>
      <c r="U120" s="543"/>
      <c r="V120" s="466"/>
      <c r="W120" s="466"/>
      <c r="X120" s="501">
        <v>1.2</v>
      </c>
      <c r="Y120" s="467"/>
      <c r="Z120" s="589"/>
      <c r="AA120" s="467"/>
      <c r="AB120" s="589"/>
      <c r="AC120" s="466"/>
    </row>
    <row r="121" spans="1:29" ht="60">
      <c r="A121" s="447">
        <f t="shared" si="7"/>
        <v>3.2399999999999998</v>
      </c>
      <c r="B121" s="450" t="s">
        <v>261</v>
      </c>
      <c r="C121" s="464"/>
      <c r="D121" s="465"/>
      <c r="E121" s="466"/>
      <c r="F121" s="543"/>
      <c r="G121" s="466"/>
      <c r="H121" s="466"/>
      <c r="I121" s="466"/>
      <c r="J121" s="543"/>
      <c r="K121" s="466"/>
      <c r="L121" s="543"/>
      <c r="M121" s="466"/>
      <c r="N121" s="466"/>
      <c r="O121" s="501">
        <v>1</v>
      </c>
      <c r="P121" s="467"/>
      <c r="Q121" s="589"/>
      <c r="R121" s="467"/>
      <c r="S121" s="589"/>
      <c r="T121" s="466"/>
      <c r="U121" s="543"/>
      <c r="V121" s="466"/>
      <c r="W121" s="466"/>
      <c r="X121" s="501">
        <v>1</v>
      </c>
      <c r="Y121" s="467"/>
      <c r="Z121" s="589"/>
      <c r="AA121" s="467"/>
      <c r="AB121" s="589"/>
      <c r="AC121" s="466"/>
    </row>
    <row r="122" spans="1:29">
      <c r="B122" s="470" t="s">
        <v>170</v>
      </c>
      <c r="C122" s="464"/>
      <c r="D122" s="465"/>
      <c r="E122" s="466"/>
      <c r="F122" s="543"/>
      <c r="G122" s="466"/>
      <c r="H122" s="466"/>
      <c r="I122" s="466"/>
      <c r="J122" s="543"/>
      <c r="K122" s="466"/>
      <c r="L122" s="543"/>
      <c r="M122" s="466"/>
      <c r="N122" s="466"/>
      <c r="O122" s="716"/>
      <c r="P122" s="467"/>
      <c r="Q122" s="589"/>
      <c r="R122" s="467"/>
      <c r="S122" s="589"/>
      <c r="T122" s="466"/>
      <c r="U122" s="543"/>
      <c r="V122" s="466"/>
      <c r="W122" s="466"/>
      <c r="X122" s="716"/>
      <c r="Y122" s="467"/>
      <c r="Z122" s="589"/>
      <c r="AA122" s="467"/>
      <c r="AB122" s="589"/>
      <c r="AC122" s="466"/>
    </row>
    <row r="123" spans="1:29" ht="30">
      <c r="A123" s="447" t="s">
        <v>19</v>
      </c>
      <c r="B123" s="486" t="s">
        <v>211</v>
      </c>
      <c r="C123" s="485"/>
      <c r="D123" s="567"/>
      <c r="E123" s="486"/>
      <c r="F123" s="551"/>
      <c r="G123" s="486"/>
      <c r="H123" s="486"/>
      <c r="I123" s="486"/>
      <c r="J123" s="551"/>
      <c r="K123" s="486"/>
      <c r="L123" s="551"/>
      <c r="M123" s="486"/>
      <c r="N123" s="486"/>
      <c r="O123" s="501">
        <v>3</v>
      </c>
      <c r="P123" s="449"/>
      <c r="Q123" s="487"/>
      <c r="R123" s="449"/>
      <c r="S123" s="487"/>
      <c r="T123" s="486"/>
      <c r="U123" s="551"/>
      <c r="V123" s="486"/>
      <c r="W123" s="486"/>
      <c r="X123" s="501">
        <v>3</v>
      </c>
      <c r="Y123" s="449"/>
      <c r="Z123" s="487"/>
      <c r="AA123" s="449"/>
      <c r="AB123" s="487"/>
      <c r="AC123" s="486"/>
    </row>
    <row r="124" spans="1:29" ht="45">
      <c r="A124" s="447" t="s">
        <v>20</v>
      </c>
      <c r="B124" s="486" t="s">
        <v>225</v>
      </c>
      <c r="C124" s="446"/>
      <c r="D124" s="447"/>
      <c r="E124" s="450"/>
      <c r="F124" s="537"/>
      <c r="G124" s="450"/>
      <c r="H124" s="450"/>
      <c r="I124" s="450"/>
      <c r="J124" s="537"/>
      <c r="K124" s="450"/>
      <c r="L124" s="537"/>
      <c r="M124" s="450"/>
      <c r="N124" s="450"/>
      <c r="O124" s="501">
        <v>3</v>
      </c>
      <c r="P124" s="449"/>
      <c r="Q124" s="487"/>
      <c r="R124" s="449"/>
      <c r="S124" s="487"/>
      <c r="T124" s="450"/>
      <c r="U124" s="537"/>
      <c r="V124" s="450"/>
      <c r="W124" s="450"/>
      <c r="X124" s="501">
        <v>3</v>
      </c>
      <c r="Y124" s="449"/>
      <c r="Z124" s="487"/>
      <c r="AA124" s="449"/>
      <c r="AB124" s="487"/>
      <c r="AC124" s="450"/>
    </row>
    <row r="125" spans="1:29" ht="45">
      <c r="A125" s="447" t="s">
        <v>21</v>
      </c>
      <c r="B125" s="486" t="s">
        <v>226</v>
      </c>
      <c r="C125" s="446"/>
      <c r="D125" s="447"/>
      <c r="E125" s="450"/>
      <c r="F125" s="537"/>
      <c r="G125" s="450"/>
      <c r="H125" s="450"/>
      <c r="I125" s="450"/>
      <c r="J125" s="537"/>
      <c r="K125" s="450"/>
      <c r="L125" s="537"/>
      <c r="M125" s="450"/>
      <c r="N125" s="450"/>
      <c r="O125" s="716">
        <v>9.6000000000000014</v>
      </c>
      <c r="P125" s="449"/>
      <c r="Q125" s="487"/>
      <c r="R125" s="449"/>
      <c r="S125" s="487"/>
      <c r="T125" s="450"/>
      <c r="U125" s="537"/>
      <c r="V125" s="450"/>
      <c r="W125" s="450"/>
      <c r="X125" s="716">
        <v>9.6000000000000014</v>
      </c>
      <c r="Y125" s="449"/>
      <c r="Z125" s="487"/>
      <c r="AA125" s="449"/>
      <c r="AB125" s="487"/>
      <c r="AC125" s="450"/>
    </row>
    <row r="126" spans="1:29" ht="90">
      <c r="A126" s="447" t="s">
        <v>173</v>
      </c>
      <c r="B126" s="486" t="s">
        <v>227</v>
      </c>
      <c r="C126" s="446"/>
      <c r="D126" s="447"/>
      <c r="E126" s="450"/>
      <c r="F126" s="537"/>
      <c r="G126" s="450"/>
      <c r="H126" s="450"/>
      <c r="I126" s="450"/>
      <c r="J126" s="537"/>
      <c r="K126" s="450"/>
      <c r="L126" s="537"/>
      <c r="M126" s="450"/>
      <c r="N126" s="450"/>
      <c r="O126" s="501">
        <v>2.88</v>
      </c>
      <c r="P126" s="449"/>
      <c r="Q126" s="487"/>
      <c r="R126" s="449"/>
      <c r="S126" s="487"/>
      <c r="T126" s="450"/>
      <c r="U126" s="537"/>
      <c r="V126" s="450"/>
      <c r="W126" s="450"/>
      <c r="X126" s="501">
        <v>2.88</v>
      </c>
      <c r="Y126" s="449"/>
      <c r="Z126" s="487"/>
      <c r="AA126" s="449"/>
      <c r="AB126" s="487"/>
      <c r="AC126" s="450"/>
    </row>
    <row r="127" spans="1:29" ht="30">
      <c r="A127" s="447" t="s">
        <v>175</v>
      </c>
      <c r="B127" s="486" t="s">
        <v>212</v>
      </c>
      <c r="C127" s="446"/>
      <c r="D127" s="447"/>
      <c r="E127" s="450"/>
      <c r="F127" s="537"/>
      <c r="G127" s="450"/>
      <c r="H127" s="450"/>
      <c r="I127" s="450"/>
      <c r="J127" s="537"/>
      <c r="K127" s="450"/>
      <c r="L127" s="537"/>
      <c r="M127" s="450"/>
      <c r="N127" s="450"/>
      <c r="O127" s="501">
        <v>1.5</v>
      </c>
      <c r="P127" s="449"/>
      <c r="Q127" s="487"/>
      <c r="R127" s="449"/>
      <c r="S127" s="487"/>
      <c r="T127" s="450"/>
      <c r="U127" s="537"/>
      <c r="V127" s="450"/>
      <c r="W127" s="450"/>
      <c r="X127" s="501">
        <v>1.5</v>
      </c>
      <c r="Y127" s="449"/>
      <c r="Z127" s="487"/>
      <c r="AA127" s="449"/>
      <c r="AB127" s="487"/>
      <c r="AC127" s="450"/>
    </row>
    <row r="128" spans="1:29" ht="30">
      <c r="A128" s="447" t="s">
        <v>177</v>
      </c>
      <c r="B128" s="486" t="s">
        <v>176</v>
      </c>
      <c r="C128" s="446"/>
      <c r="D128" s="447"/>
      <c r="E128" s="450"/>
      <c r="F128" s="537"/>
      <c r="G128" s="450"/>
      <c r="H128" s="450"/>
      <c r="I128" s="450"/>
      <c r="J128" s="537"/>
      <c r="K128" s="450"/>
      <c r="L128" s="537"/>
      <c r="M128" s="450"/>
      <c r="N128" s="450"/>
      <c r="O128" s="501">
        <v>1.2000000000000002</v>
      </c>
      <c r="P128" s="449"/>
      <c r="Q128" s="487"/>
      <c r="R128" s="449"/>
      <c r="S128" s="487"/>
      <c r="T128" s="450"/>
      <c r="U128" s="537"/>
      <c r="V128" s="450"/>
      <c r="W128" s="450"/>
      <c r="X128" s="501">
        <v>1.2000000000000002</v>
      </c>
      <c r="Y128" s="449"/>
      <c r="Z128" s="487"/>
      <c r="AA128" s="449"/>
      <c r="AB128" s="487"/>
      <c r="AC128" s="450"/>
    </row>
    <row r="129" spans="1:29" ht="60">
      <c r="A129" s="447">
        <v>3.25</v>
      </c>
      <c r="B129" s="486" t="s">
        <v>213</v>
      </c>
      <c r="C129" s="446"/>
      <c r="D129" s="447"/>
      <c r="E129" s="450"/>
      <c r="F129" s="537"/>
      <c r="G129" s="450"/>
      <c r="H129" s="450"/>
      <c r="I129" s="450"/>
      <c r="J129" s="537"/>
      <c r="K129" s="450"/>
      <c r="L129" s="537"/>
      <c r="M129" s="450"/>
      <c r="N129" s="450"/>
      <c r="O129" s="501">
        <v>1.2000000000000002</v>
      </c>
      <c r="P129" s="449"/>
      <c r="Q129" s="487"/>
      <c r="R129" s="449"/>
      <c r="S129" s="487"/>
      <c r="T129" s="450"/>
      <c r="U129" s="537"/>
      <c r="V129" s="450"/>
      <c r="W129" s="450"/>
      <c r="X129" s="501">
        <v>1.2000000000000002</v>
      </c>
      <c r="Y129" s="449"/>
      <c r="Z129" s="487"/>
      <c r="AA129" s="449"/>
      <c r="AB129" s="487"/>
      <c r="AC129" s="450"/>
    </row>
    <row r="130" spans="1:29" ht="60">
      <c r="A130" s="447">
        <f t="shared" ref="A130:A138" si="8">+A129+0.01</f>
        <v>3.26</v>
      </c>
      <c r="B130" s="486" t="s">
        <v>228</v>
      </c>
      <c r="C130" s="446"/>
      <c r="D130" s="447"/>
      <c r="E130" s="450"/>
      <c r="F130" s="537"/>
      <c r="G130" s="450"/>
      <c r="H130" s="450"/>
      <c r="I130" s="450"/>
      <c r="J130" s="537"/>
      <c r="K130" s="450"/>
      <c r="L130" s="537"/>
      <c r="M130" s="450"/>
      <c r="N130" s="450"/>
      <c r="O130" s="501">
        <v>1.7999999999999998</v>
      </c>
      <c r="P130" s="449"/>
      <c r="Q130" s="487"/>
      <c r="R130" s="449"/>
      <c r="S130" s="487"/>
      <c r="T130" s="450"/>
      <c r="U130" s="537"/>
      <c r="V130" s="450"/>
      <c r="W130" s="450"/>
      <c r="X130" s="501">
        <v>1.7999999999999998</v>
      </c>
      <c r="Y130" s="449"/>
      <c r="Z130" s="487"/>
      <c r="AA130" s="449"/>
      <c r="AB130" s="487"/>
      <c r="AC130" s="450"/>
    </row>
    <row r="131" spans="1:29" ht="30">
      <c r="A131" s="447">
        <f t="shared" si="8"/>
        <v>3.2699999999999996</v>
      </c>
      <c r="B131" s="466" t="s">
        <v>246</v>
      </c>
      <c r="C131" s="446"/>
      <c r="D131" s="447"/>
      <c r="E131" s="450"/>
      <c r="F131" s="537"/>
      <c r="G131" s="450"/>
      <c r="H131" s="450"/>
      <c r="I131" s="450"/>
      <c r="J131" s="537"/>
      <c r="K131" s="450"/>
      <c r="L131" s="537"/>
      <c r="M131" s="450"/>
      <c r="N131" s="450"/>
      <c r="O131" s="501">
        <v>1</v>
      </c>
      <c r="P131" s="449"/>
      <c r="Q131" s="487"/>
      <c r="R131" s="449"/>
      <c r="S131" s="487"/>
      <c r="T131" s="450"/>
      <c r="U131" s="537"/>
      <c r="V131" s="450"/>
      <c r="W131" s="450"/>
      <c r="X131" s="501">
        <v>1</v>
      </c>
      <c r="Y131" s="449"/>
      <c r="Z131" s="487"/>
      <c r="AA131" s="449"/>
      <c r="AB131" s="487"/>
      <c r="AC131" s="450"/>
    </row>
    <row r="132" spans="1:29" ht="30">
      <c r="A132" s="447">
        <f t="shared" si="8"/>
        <v>3.2799999999999994</v>
      </c>
      <c r="B132" s="466" t="s">
        <v>247</v>
      </c>
      <c r="C132" s="446"/>
      <c r="D132" s="447"/>
      <c r="E132" s="450"/>
      <c r="F132" s="537"/>
      <c r="G132" s="450"/>
      <c r="H132" s="450"/>
      <c r="I132" s="450"/>
      <c r="J132" s="537"/>
      <c r="K132" s="450"/>
      <c r="L132" s="537"/>
      <c r="M132" s="450"/>
      <c r="N132" s="450"/>
      <c r="O132" s="501">
        <v>1</v>
      </c>
      <c r="P132" s="449"/>
      <c r="Q132" s="487"/>
      <c r="R132" s="449"/>
      <c r="S132" s="487"/>
      <c r="T132" s="450"/>
      <c r="U132" s="537"/>
      <c r="V132" s="450"/>
      <c r="W132" s="450"/>
      <c r="X132" s="501">
        <v>1</v>
      </c>
      <c r="Y132" s="449"/>
      <c r="Z132" s="487"/>
      <c r="AA132" s="449"/>
      <c r="AB132" s="487"/>
      <c r="AC132" s="450"/>
    </row>
    <row r="133" spans="1:29" ht="45">
      <c r="A133" s="447">
        <f t="shared" si="8"/>
        <v>3.2899999999999991</v>
      </c>
      <c r="B133" s="466" t="s">
        <v>198</v>
      </c>
      <c r="C133" s="446"/>
      <c r="D133" s="447"/>
      <c r="E133" s="450"/>
      <c r="F133" s="537"/>
      <c r="G133" s="450"/>
      <c r="H133" s="450"/>
      <c r="I133" s="450"/>
      <c r="J133" s="537"/>
      <c r="K133" s="450"/>
      <c r="L133" s="537"/>
      <c r="M133" s="450"/>
      <c r="N133" s="450"/>
      <c r="O133" s="501">
        <v>1.25</v>
      </c>
      <c r="P133" s="449"/>
      <c r="Q133" s="487"/>
      <c r="R133" s="449"/>
      <c r="S133" s="487"/>
      <c r="T133" s="450"/>
      <c r="U133" s="537"/>
      <c r="V133" s="450"/>
      <c r="W133" s="450"/>
      <c r="X133" s="501">
        <v>1.25</v>
      </c>
      <c r="Y133" s="449"/>
      <c r="Z133" s="487"/>
      <c r="AA133" s="449"/>
      <c r="AB133" s="487"/>
      <c r="AC133" s="450"/>
    </row>
    <row r="134" spans="1:29" ht="30">
      <c r="A134" s="447">
        <f t="shared" si="8"/>
        <v>3.2999999999999989</v>
      </c>
      <c r="B134" s="466" t="s">
        <v>248</v>
      </c>
      <c r="C134" s="446"/>
      <c r="D134" s="447"/>
      <c r="E134" s="450"/>
      <c r="F134" s="537"/>
      <c r="G134" s="450"/>
      <c r="H134" s="450"/>
      <c r="I134" s="450"/>
      <c r="J134" s="537"/>
      <c r="K134" s="450"/>
      <c r="L134" s="537"/>
      <c r="M134" s="450"/>
      <c r="N134" s="450"/>
      <c r="O134" s="501">
        <v>0.75</v>
      </c>
      <c r="P134" s="449"/>
      <c r="Q134" s="487"/>
      <c r="R134" s="449"/>
      <c r="S134" s="487"/>
      <c r="T134" s="450"/>
      <c r="U134" s="537"/>
      <c r="V134" s="450"/>
      <c r="W134" s="450"/>
      <c r="X134" s="501">
        <v>0.75</v>
      </c>
      <c r="Y134" s="449"/>
      <c r="Z134" s="487"/>
      <c r="AA134" s="449"/>
      <c r="AB134" s="487"/>
      <c r="AC134" s="450"/>
    </row>
    <row r="135" spans="1:29" ht="30">
      <c r="A135" s="447">
        <f t="shared" si="8"/>
        <v>3.3099999999999987</v>
      </c>
      <c r="B135" s="466" t="s">
        <v>249</v>
      </c>
      <c r="C135" s="446"/>
      <c r="D135" s="447"/>
      <c r="E135" s="450"/>
      <c r="F135" s="537"/>
      <c r="G135" s="450"/>
      <c r="H135" s="450"/>
      <c r="I135" s="450"/>
      <c r="J135" s="537"/>
      <c r="K135" s="450"/>
      <c r="L135" s="537"/>
      <c r="M135" s="450"/>
      <c r="N135" s="450"/>
      <c r="O135" s="501">
        <v>0.75</v>
      </c>
      <c r="P135" s="449"/>
      <c r="Q135" s="487"/>
      <c r="R135" s="449"/>
      <c r="S135" s="487"/>
      <c r="T135" s="450"/>
      <c r="U135" s="537"/>
      <c r="V135" s="450"/>
      <c r="W135" s="450"/>
      <c r="X135" s="501">
        <v>0.75</v>
      </c>
      <c r="Y135" s="449"/>
      <c r="Z135" s="487"/>
      <c r="AA135" s="449"/>
      <c r="AB135" s="487"/>
      <c r="AC135" s="450"/>
    </row>
    <row r="136" spans="1:29" ht="30">
      <c r="A136" s="447">
        <f t="shared" si="8"/>
        <v>3.3199999999999985</v>
      </c>
      <c r="B136" s="466" t="s">
        <v>250</v>
      </c>
      <c r="C136" s="446"/>
      <c r="D136" s="447"/>
      <c r="E136" s="450"/>
      <c r="F136" s="537"/>
      <c r="G136" s="450"/>
      <c r="H136" s="450"/>
      <c r="I136" s="450"/>
      <c r="J136" s="537"/>
      <c r="K136" s="450"/>
      <c r="L136" s="537"/>
      <c r="M136" s="450"/>
      <c r="N136" s="450"/>
      <c r="O136" s="501">
        <v>0.2</v>
      </c>
      <c r="P136" s="449"/>
      <c r="Q136" s="487"/>
      <c r="R136" s="449"/>
      <c r="S136" s="487"/>
      <c r="T136" s="450"/>
      <c r="U136" s="537"/>
      <c r="V136" s="450"/>
      <c r="W136" s="450"/>
      <c r="X136" s="501">
        <v>0.2</v>
      </c>
      <c r="Y136" s="449"/>
      <c r="Z136" s="487"/>
      <c r="AA136" s="449"/>
      <c r="AB136" s="487"/>
      <c r="AC136" s="450"/>
    </row>
    <row r="137" spans="1:29" ht="30">
      <c r="A137" s="447">
        <f t="shared" si="8"/>
        <v>3.3299999999999983</v>
      </c>
      <c r="B137" s="466" t="s">
        <v>251</v>
      </c>
      <c r="C137" s="446"/>
      <c r="D137" s="447"/>
      <c r="E137" s="450"/>
      <c r="F137" s="537"/>
      <c r="G137" s="450"/>
      <c r="H137" s="450"/>
      <c r="I137" s="450"/>
      <c r="J137" s="537"/>
      <c r="K137" s="450"/>
      <c r="L137" s="537"/>
      <c r="M137" s="450"/>
      <c r="N137" s="450"/>
      <c r="O137" s="501">
        <v>0.2</v>
      </c>
      <c r="P137" s="449"/>
      <c r="Q137" s="487"/>
      <c r="R137" s="449"/>
      <c r="S137" s="487"/>
      <c r="T137" s="450"/>
      <c r="U137" s="537"/>
      <c r="V137" s="450"/>
      <c r="W137" s="450"/>
      <c r="X137" s="501">
        <v>0.2</v>
      </c>
      <c r="Y137" s="449"/>
      <c r="Z137" s="487"/>
      <c r="AA137" s="449"/>
      <c r="AB137" s="487"/>
      <c r="AC137" s="450"/>
    </row>
    <row r="138" spans="1:29" ht="30">
      <c r="A138" s="447">
        <f t="shared" si="8"/>
        <v>3.3399999999999981</v>
      </c>
      <c r="B138" s="466" t="s">
        <v>229</v>
      </c>
      <c r="C138" s="446"/>
      <c r="D138" s="447"/>
      <c r="E138" s="450"/>
      <c r="F138" s="537"/>
      <c r="G138" s="450"/>
      <c r="H138" s="450"/>
      <c r="I138" s="450"/>
      <c r="J138" s="537"/>
      <c r="K138" s="450"/>
      <c r="L138" s="537"/>
      <c r="M138" s="450"/>
      <c r="N138" s="450"/>
      <c r="O138" s="501"/>
      <c r="P138" s="449"/>
      <c r="Q138" s="487"/>
      <c r="R138" s="449"/>
      <c r="S138" s="487"/>
      <c r="T138" s="450"/>
      <c r="U138" s="537"/>
      <c r="V138" s="450"/>
      <c r="W138" s="450"/>
      <c r="X138" s="501"/>
      <c r="Y138" s="449"/>
      <c r="Z138" s="487"/>
      <c r="AA138" s="449"/>
      <c r="AB138" s="487"/>
      <c r="AC138" s="450"/>
    </row>
    <row r="139" spans="1:29" ht="30">
      <c r="A139" s="447">
        <v>3.35</v>
      </c>
      <c r="B139" s="466" t="s">
        <v>252</v>
      </c>
      <c r="C139" s="446"/>
      <c r="D139" s="447"/>
      <c r="E139" s="450"/>
      <c r="F139" s="537"/>
      <c r="G139" s="450"/>
      <c r="H139" s="450"/>
      <c r="I139" s="450"/>
      <c r="J139" s="537"/>
      <c r="K139" s="450"/>
      <c r="L139" s="537"/>
      <c r="M139" s="450"/>
      <c r="N139" s="450"/>
      <c r="O139" s="501">
        <v>0.5</v>
      </c>
      <c r="P139" s="449"/>
      <c r="Q139" s="487"/>
      <c r="R139" s="449"/>
      <c r="S139" s="487"/>
      <c r="T139" s="450"/>
      <c r="U139" s="537"/>
      <c r="V139" s="450"/>
      <c r="W139" s="450"/>
      <c r="X139" s="501">
        <v>0.5</v>
      </c>
      <c r="Y139" s="449"/>
      <c r="Z139" s="487"/>
      <c r="AA139" s="449"/>
      <c r="AB139" s="487"/>
      <c r="AC139" s="450"/>
    </row>
    <row r="140" spans="1:29" ht="45">
      <c r="A140" s="447">
        <v>3.36</v>
      </c>
      <c r="B140" s="466" t="s">
        <v>230</v>
      </c>
      <c r="C140" s="446"/>
      <c r="D140" s="447"/>
      <c r="E140" s="450"/>
      <c r="F140" s="537"/>
      <c r="G140" s="450"/>
      <c r="H140" s="450"/>
      <c r="I140" s="450"/>
      <c r="J140" s="537"/>
      <c r="K140" s="450"/>
      <c r="L140" s="537"/>
      <c r="M140" s="450"/>
      <c r="N140" s="450"/>
      <c r="O140" s="501">
        <v>0.2</v>
      </c>
      <c r="P140" s="449"/>
      <c r="Q140" s="487"/>
      <c r="R140" s="449"/>
      <c r="S140" s="487"/>
      <c r="T140" s="450"/>
      <c r="U140" s="537"/>
      <c r="V140" s="450"/>
      <c r="W140" s="450"/>
      <c r="X140" s="501">
        <v>0.2</v>
      </c>
      <c r="Y140" s="449"/>
      <c r="Z140" s="487"/>
      <c r="AA140" s="449"/>
      <c r="AB140" s="487"/>
      <c r="AC140" s="450"/>
    </row>
    <row r="141" spans="1:29" ht="15.75">
      <c r="A141" s="447"/>
      <c r="B141" s="445" t="s">
        <v>232</v>
      </c>
      <c r="C141" s="442"/>
      <c r="D141" s="443"/>
      <c r="E141" s="445"/>
      <c r="F141" s="488"/>
      <c r="G141" s="445"/>
      <c r="H141" s="445"/>
      <c r="I141" s="445"/>
      <c r="J141" s="488"/>
      <c r="K141" s="445"/>
      <c r="L141" s="488"/>
      <c r="M141" s="445"/>
      <c r="N141" s="445"/>
      <c r="O141" s="718"/>
      <c r="P141" s="445"/>
      <c r="Q141" s="488"/>
      <c r="R141" s="445"/>
      <c r="S141" s="488"/>
      <c r="T141" s="445"/>
      <c r="U141" s="488"/>
      <c r="V141" s="445"/>
      <c r="W141" s="445"/>
      <c r="X141" s="718"/>
      <c r="Y141" s="445"/>
      <c r="Z141" s="488"/>
      <c r="AA141" s="445"/>
      <c r="AB141" s="488"/>
      <c r="AC141" s="445"/>
    </row>
    <row r="142" spans="1:29" ht="31.5">
      <c r="A142" s="447"/>
      <c r="B142" s="444" t="s">
        <v>236</v>
      </c>
      <c r="C142" s="442"/>
      <c r="D142" s="443"/>
      <c r="E142" s="444"/>
      <c r="F142" s="538"/>
      <c r="G142" s="444"/>
      <c r="H142" s="444"/>
      <c r="I142" s="444"/>
      <c r="J142" s="538"/>
      <c r="K142" s="444"/>
      <c r="L142" s="538"/>
      <c r="M142" s="444"/>
      <c r="N142" s="444"/>
      <c r="O142" s="718"/>
      <c r="P142" s="445"/>
      <c r="Q142" s="488"/>
      <c r="R142" s="445"/>
      <c r="S142" s="488"/>
      <c r="T142" s="444"/>
      <c r="U142" s="538"/>
      <c r="V142" s="444"/>
      <c r="W142" s="444"/>
      <c r="X142" s="718"/>
      <c r="Y142" s="445"/>
      <c r="Z142" s="488"/>
      <c r="AA142" s="445"/>
      <c r="AB142" s="488"/>
      <c r="AC142" s="444"/>
    </row>
    <row r="143" spans="1:29" ht="15.75">
      <c r="A143" s="447"/>
      <c r="B143" s="475" t="s">
        <v>267</v>
      </c>
      <c r="C143" s="442"/>
      <c r="D143" s="443"/>
      <c r="E143" s="475"/>
      <c r="F143" s="546"/>
      <c r="G143" s="475"/>
      <c r="H143" s="475"/>
      <c r="I143" s="475"/>
      <c r="J143" s="546"/>
      <c r="K143" s="475"/>
      <c r="L143" s="546"/>
      <c r="M143" s="475"/>
      <c r="N143" s="475"/>
      <c r="O143" s="718"/>
      <c r="P143" s="445"/>
      <c r="Q143" s="488"/>
      <c r="R143" s="445"/>
      <c r="S143" s="488"/>
      <c r="T143" s="475"/>
      <c r="U143" s="546"/>
      <c r="V143" s="475"/>
      <c r="W143" s="475"/>
      <c r="X143" s="718"/>
      <c r="Y143" s="445"/>
      <c r="Z143" s="488"/>
      <c r="AA143" s="445"/>
      <c r="AB143" s="488"/>
      <c r="AC143" s="475"/>
    </row>
    <row r="144" spans="1:29" ht="15.75">
      <c r="A144" s="500">
        <v>4</v>
      </c>
      <c r="B144" s="444" t="s">
        <v>23</v>
      </c>
      <c r="C144" s="442"/>
      <c r="D144" s="443"/>
      <c r="E144" s="444"/>
      <c r="F144" s="538"/>
      <c r="G144" s="444"/>
      <c r="H144" s="444"/>
      <c r="I144" s="444"/>
      <c r="J144" s="538"/>
      <c r="K144" s="444"/>
      <c r="L144" s="538"/>
      <c r="M144" s="444"/>
      <c r="N144" s="444"/>
      <c r="O144" s="718"/>
      <c r="P144" s="445"/>
      <c r="Q144" s="488"/>
      <c r="R144" s="445"/>
      <c r="S144" s="488"/>
      <c r="T144" s="444"/>
      <c r="U144" s="538"/>
      <c r="V144" s="444"/>
      <c r="W144" s="444"/>
      <c r="X144" s="718"/>
      <c r="Y144" s="445"/>
      <c r="Z144" s="488"/>
      <c r="AA144" s="445"/>
      <c r="AB144" s="488"/>
      <c r="AC144" s="444"/>
    </row>
    <row r="145" spans="1:29">
      <c r="A145" s="447">
        <v>4.01</v>
      </c>
      <c r="B145" s="448" t="s">
        <v>24</v>
      </c>
      <c r="C145" s="446"/>
      <c r="D145" s="447"/>
      <c r="E145" s="448"/>
      <c r="F145" s="539"/>
      <c r="G145" s="448"/>
      <c r="H145" s="448"/>
      <c r="I145" s="448"/>
      <c r="J145" s="539"/>
      <c r="K145" s="448"/>
      <c r="L145" s="539"/>
      <c r="M145" s="448"/>
      <c r="N145" s="448"/>
      <c r="O145" s="501">
        <v>0.03</v>
      </c>
      <c r="P145" s="449"/>
      <c r="Q145" s="487"/>
      <c r="R145" s="449"/>
      <c r="S145" s="487"/>
      <c r="T145" s="448"/>
      <c r="U145" s="539"/>
      <c r="V145" s="448"/>
      <c r="W145" s="448"/>
      <c r="X145" s="501">
        <v>0.03</v>
      </c>
      <c r="Y145" s="449"/>
      <c r="Z145" s="487"/>
      <c r="AA145" s="449"/>
      <c r="AB145" s="487"/>
      <c r="AC145" s="448"/>
    </row>
    <row r="146" spans="1:29" ht="45">
      <c r="A146" s="447">
        <v>4.0199999999999996</v>
      </c>
      <c r="B146" s="448" t="s">
        <v>25</v>
      </c>
      <c r="C146" s="446"/>
      <c r="D146" s="447"/>
      <c r="E146" s="448"/>
      <c r="F146" s="539"/>
      <c r="G146" s="448"/>
      <c r="H146" s="448"/>
      <c r="I146" s="448"/>
      <c r="J146" s="539"/>
      <c r="K146" s="448"/>
      <c r="L146" s="539"/>
      <c r="M146" s="448"/>
      <c r="N146" s="448"/>
      <c r="O146" s="501">
        <v>0.03</v>
      </c>
      <c r="P146" s="449"/>
      <c r="Q146" s="487"/>
      <c r="R146" s="449"/>
      <c r="S146" s="487"/>
      <c r="T146" s="448"/>
      <c r="U146" s="539"/>
      <c r="V146" s="448"/>
      <c r="W146" s="448"/>
      <c r="X146" s="501">
        <v>0.03</v>
      </c>
      <c r="Y146" s="449"/>
      <c r="Z146" s="487"/>
      <c r="AA146" s="449"/>
      <c r="AB146" s="487"/>
      <c r="AC146" s="448"/>
    </row>
    <row r="147" spans="1:29" ht="15.75">
      <c r="A147" s="447"/>
      <c r="B147" s="445" t="s">
        <v>16</v>
      </c>
      <c r="C147" s="442"/>
      <c r="D147" s="443"/>
      <c r="E147" s="445"/>
      <c r="F147" s="488"/>
      <c r="G147" s="445"/>
      <c r="H147" s="445"/>
      <c r="I147" s="445"/>
      <c r="J147" s="488"/>
      <c r="K147" s="445"/>
      <c r="L147" s="488"/>
      <c r="M147" s="445"/>
      <c r="N147" s="445"/>
      <c r="O147" s="718"/>
      <c r="P147" s="445"/>
      <c r="Q147" s="488"/>
      <c r="R147" s="445"/>
      <c r="S147" s="488"/>
      <c r="T147" s="445"/>
      <c r="U147" s="488"/>
      <c r="V147" s="445"/>
      <c r="W147" s="445"/>
      <c r="X147" s="718"/>
      <c r="Y147" s="445"/>
      <c r="Z147" s="488"/>
      <c r="AA147" s="445"/>
      <c r="AB147" s="488"/>
      <c r="AC147" s="445"/>
    </row>
    <row r="148" spans="1:29" ht="126">
      <c r="A148" s="500">
        <v>5</v>
      </c>
      <c r="B148" s="444" t="s">
        <v>306</v>
      </c>
      <c r="C148" s="442"/>
      <c r="D148" s="443"/>
      <c r="E148" s="444"/>
      <c r="F148" s="538"/>
      <c r="G148" s="444"/>
      <c r="H148" s="444"/>
      <c r="I148" s="444"/>
      <c r="J148" s="538"/>
      <c r="K148" s="444"/>
      <c r="L148" s="538"/>
      <c r="M148" s="444"/>
      <c r="N148" s="444"/>
      <c r="O148" s="718"/>
      <c r="P148" s="445"/>
      <c r="Q148" s="488"/>
      <c r="R148" s="445"/>
      <c r="S148" s="488"/>
      <c r="T148" s="444"/>
      <c r="U148" s="538"/>
      <c r="V148" s="444"/>
      <c r="W148" s="444"/>
      <c r="X148" s="718"/>
      <c r="Y148" s="445"/>
      <c r="Z148" s="488"/>
      <c r="AA148" s="445"/>
      <c r="AB148" s="488"/>
      <c r="AC148" s="444"/>
    </row>
    <row r="149" spans="1:29" ht="15.75">
      <c r="A149" s="500"/>
      <c r="B149" s="444" t="s">
        <v>36</v>
      </c>
      <c r="C149" s="442"/>
      <c r="D149" s="443"/>
      <c r="E149" s="444"/>
      <c r="F149" s="538"/>
      <c r="G149" s="444"/>
      <c r="H149" s="444"/>
      <c r="I149" s="444"/>
      <c r="J149" s="538"/>
      <c r="K149" s="444"/>
      <c r="L149" s="538"/>
      <c r="M149" s="444"/>
      <c r="N149" s="444"/>
      <c r="O149" s="718"/>
      <c r="P149" s="445"/>
      <c r="Q149" s="488"/>
      <c r="R149" s="445"/>
      <c r="S149" s="488"/>
      <c r="T149" s="444"/>
      <c r="U149" s="538"/>
      <c r="V149" s="444"/>
      <c r="W149" s="444"/>
      <c r="X149" s="718"/>
      <c r="Y149" s="445"/>
      <c r="Z149" s="488"/>
      <c r="AA149" s="445"/>
      <c r="AB149" s="488"/>
      <c r="AC149" s="444"/>
    </row>
    <row r="150" spans="1:29" ht="47.25">
      <c r="A150" s="500">
        <f>+A148+1</f>
        <v>6</v>
      </c>
      <c r="B150" s="444" t="s">
        <v>26</v>
      </c>
      <c r="C150" s="442"/>
      <c r="D150" s="443"/>
      <c r="E150" s="444"/>
      <c r="F150" s="538"/>
      <c r="G150" s="444"/>
      <c r="H150" s="444"/>
      <c r="I150" s="444"/>
      <c r="J150" s="538"/>
      <c r="K150" s="444"/>
      <c r="L150" s="538"/>
      <c r="M150" s="444"/>
      <c r="N150" s="444"/>
      <c r="O150" s="718"/>
      <c r="P150" s="445"/>
      <c r="Q150" s="488"/>
      <c r="R150" s="445"/>
      <c r="S150" s="488"/>
      <c r="T150" s="444"/>
      <c r="U150" s="538"/>
      <c r="V150" s="444"/>
      <c r="W150" s="444"/>
      <c r="X150" s="718"/>
      <c r="Y150" s="445"/>
      <c r="Z150" s="488"/>
      <c r="AA150" s="445"/>
      <c r="AB150" s="488"/>
      <c r="AC150" s="444"/>
    </row>
    <row r="151" spans="1:29" ht="15.75">
      <c r="A151" s="447">
        <v>6.01</v>
      </c>
      <c r="B151" s="475" t="s">
        <v>27</v>
      </c>
      <c r="C151" s="442"/>
      <c r="D151" s="443"/>
      <c r="E151" s="475"/>
      <c r="F151" s="546"/>
      <c r="G151" s="475"/>
      <c r="H151" s="475"/>
      <c r="I151" s="475"/>
      <c r="J151" s="546"/>
      <c r="K151" s="475"/>
      <c r="L151" s="546"/>
      <c r="M151" s="475"/>
      <c r="N151" s="475"/>
      <c r="O151" s="718"/>
      <c r="P151" s="445"/>
      <c r="Q151" s="488"/>
      <c r="R151" s="445"/>
      <c r="S151" s="488"/>
      <c r="T151" s="475"/>
      <c r="U151" s="546"/>
      <c r="V151" s="475"/>
      <c r="W151" s="475"/>
      <c r="X151" s="718"/>
      <c r="Y151" s="445"/>
      <c r="Z151" s="488"/>
      <c r="AA151" s="445"/>
      <c r="AB151" s="488"/>
      <c r="AC151" s="475"/>
    </row>
    <row r="152" spans="1:29">
      <c r="A152" s="447"/>
      <c r="B152" s="448" t="s">
        <v>28</v>
      </c>
      <c r="C152" s="446"/>
      <c r="D152" s="447"/>
      <c r="E152" s="448"/>
      <c r="F152" s="539"/>
      <c r="G152" s="448"/>
      <c r="H152" s="448"/>
      <c r="I152" s="448"/>
      <c r="J152" s="539"/>
      <c r="K152" s="448"/>
      <c r="L152" s="539"/>
      <c r="M152" s="448"/>
      <c r="N152" s="448"/>
      <c r="O152" s="501">
        <v>0.2</v>
      </c>
      <c r="P152" s="449"/>
      <c r="Q152" s="487"/>
      <c r="R152" s="449"/>
      <c r="S152" s="487"/>
      <c r="T152" s="448"/>
      <c r="U152" s="539"/>
      <c r="V152" s="448"/>
      <c r="W152" s="448"/>
      <c r="X152" s="501">
        <v>0.2</v>
      </c>
      <c r="Y152" s="449"/>
      <c r="Z152" s="487"/>
      <c r="AA152" s="449"/>
      <c r="AB152" s="487"/>
      <c r="AC152" s="448"/>
    </row>
    <row r="153" spans="1:29">
      <c r="A153" s="447"/>
      <c r="B153" s="448" t="s">
        <v>29</v>
      </c>
      <c r="C153" s="446"/>
      <c r="D153" s="447"/>
      <c r="E153" s="448"/>
      <c r="F153" s="539"/>
      <c r="G153" s="448"/>
      <c r="H153" s="448"/>
      <c r="I153" s="448"/>
      <c r="J153" s="539"/>
      <c r="K153" s="448"/>
      <c r="L153" s="539"/>
      <c r="M153" s="448"/>
      <c r="N153" s="448"/>
      <c r="O153" s="501">
        <f>0.2/12*9</f>
        <v>0.15</v>
      </c>
      <c r="P153" s="449"/>
      <c r="Q153" s="487"/>
      <c r="R153" s="449"/>
      <c r="S153" s="487"/>
      <c r="T153" s="448"/>
      <c r="U153" s="539"/>
      <c r="V153" s="448"/>
      <c r="W153" s="448"/>
      <c r="X153" s="501">
        <f>0.2/12*9</f>
        <v>0.15</v>
      </c>
      <c r="Y153" s="449"/>
      <c r="Z153" s="487"/>
      <c r="AA153" s="449"/>
      <c r="AB153" s="487"/>
      <c r="AC153" s="448"/>
    </row>
    <row r="154" spans="1:29">
      <c r="A154" s="447"/>
      <c r="B154" s="448" t="s">
        <v>30</v>
      </c>
      <c r="C154" s="446"/>
      <c r="D154" s="447"/>
      <c r="E154" s="448"/>
      <c r="F154" s="539"/>
      <c r="G154" s="448"/>
      <c r="H154" s="448"/>
      <c r="I154" s="448"/>
      <c r="J154" s="539"/>
      <c r="K154" s="448"/>
      <c r="L154" s="539"/>
      <c r="M154" s="448"/>
      <c r="N154" s="448"/>
      <c r="O154" s="501">
        <f>0.2/12*6</f>
        <v>0.1</v>
      </c>
      <c r="P154" s="449"/>
      <c r="Q154" s="487"/>
      <c r="R154" s="449"/>
      <c r="S154" s="487"/>
      <c r="T154" s="448"/>
      <c r="U154" s="539"/>
      <c r="V154" s="448"/>
      <c r="W154" s="448"/>
      <c r="X154" s="501">
        <f>0.2/12*6</f>
        <v>0.1</v>
      </c>
      <c r="Y154" s="449"/>
      <c r="Z154" s="487"/>
      <c r="AA154" s="449"/>
      <c r="AB154" s="487"/>
      <c r="AC154" s="448"/>
    </row>
    <row r="155" spans="1:29">
      <c r="A155" s="447"/>
      <c r="B155" s="448" t="s">
        <v>31</v>
      </c>
      <c r="C155" s="446"/>
      <c r="D155" s="447"/>
      <c r="E155" s="448"/>
      <c r="F155" s="539"/>
      <c r="G155" s="448"/>
      <c r="H155" s="448"/>
      <c r="I155" s="448"/>
      <c r="J155" s="539"/>
      <c r="K155" s="448"/>
      <c r="L155" s="539"/>
      <c r="M155" s="448"/>
      <c r="N155" s="448"/>
      <c r="O155" s="501">
        <f>0.2/12*3</f>
        <v>0.05</v>
      </c>
      <c r="P155" s="449"/>
      <c r="Q155" s="487"/>
      <c r="R155" s="449"/>
      <c r="S155" s="487"/>
      <c r="T155" s="448"/>
      <c r="U155" s="539"/>
      <c r="V155" s="448"/>
      <c r="W155" s="448"/>
      <c r="X155" s="501">
        <f>0.2/12*3</f>
        <v>0.05</v>
      </c>
      <c r="Y155" s="449"/>
      <c r="Z155" s="487"/>
      <c r="AA155" s="449"/>
      <c r="AB155" s="487"/>
      <c r="AC155" s="448"/>
    </row>
    <row r="156" spans="1:29" ht="15.75">
      <c r="A156" s="447"/>
      <c r="B156" s="445" t="s">
        <v>16</v>
      </c>
      <c r="C156" s="442"/>
      <c r="D156" s="443"/>
      <c r="E156" s="445"/>
      <c r="F156" s="488"/>
      <c r="G156" s="445"/>
      <c r="H156" s="445"/>
      <c r="I156" s="445"/>
      <c r="J156" s="488"/>
      <c r="K156" s="445"/>
      <c r="L156" s="488"/>
      <c r="M156" s="445"/>
      <c r="N156" s="445"/>
      <c r="O156" s="718"/>
      <c r="P156" s="445"/>
      <c r="Q156" s="488"/>
      <c r="R156" s="445"/>
      <c r="S156" s="488"/>
      <c r="T156" s="445"/>
      <c r="U156" s="488"/>
      <c r="V156" s="445"/>
      <c r="W156" s="445"/>
      <c r="X156" s="718"/>
      <c r="Y156" s="445"/>
      <c r="Z156" s="488"/>
      <c r="AA156" s="445"/>
      <c r="AB156" s="488"/>
      <c r="AC156" s="445"/>
    </row>
    <row r="157" spans="1:29" ht="31.5">
      <c r="A157" s="447">
        <f>+A151+0.01</f>
        <v>6.02</v>
      </c>
      <c r="B157" s="444" t="s">
        <v>32</v>
      </c>
      <c r="C157" s="442"/>
      <c r="D157" s="443"/>
      <c r="E157" s="444"/>
      <c r="F157" s="538"/>
      <c r="G157" s="444"/>
      <c r="H157" s="444"/>
      <c r="I157" s="444"/>
      <c r="J157" s="538"/>
      <c r="K157" s="444"/>
      <c r="L157" s="538"/>
      <c r="M157" s="444"/>
      <c r="N157" s="444"/>
      <c r="O157" s="718"/>
      <c r="P157" s="445"/>
      <c r="Q157" s="488"/>
      <c r="R157" s="445"/>
      <c r="S157" s="488"/>
      <c r="T157" s="444"/>
      <c r="U157" s="538"/>
      <c r="V157" s="444"/>
      <c r="W157" s="444"/>
      <c r="X157" s="718"/>
      <c r="Y157" s="445"/>
      <c r="Z157" s="488"/>
      <c r="AA157" s="445"/>
      <c r="AB157" s="488"/>
      <c r="AC157" s="444"/>
    </row>
    <row r="158" spans="1:29">
      <c r="A158" s="447"/>
      <c r="B158" s="448" t="s">
        <v>28</v>
      </c>
      <c r="C158" s="446"/>
      <c r="D158" s="447"/>
      <c r="E158" s="448"/>
      <c r="F158" s="539"/>
      <c r="G158" s="448"/>
      <c r="H158" s="448"/>
      <c r="I158" s="448"/>
      <c r="J158" s="539"/>
      <c r="K158" s="448"/>
      <c r="L158" s="539"/>
      <c r="M158" s="448"/>
      <c r="N158" s="448"/>
      <c r="O158" s="501">
        <v>0.2</v>
      </c>
      <c r="P158" s="449"/>
      <c r="Q158" s="487"/>
      <c r="R158" s="449"/>
      <c r="S158" s="487"/>
      <c r="T158" s="448"/>
      <c r="U158" s="539"/>
      <c r="V158" s="448"/>
      <c r="W158" s="448"/>
      <c r="X158" s="501">
        <v>0.2</v>
      </c>
      <c r="Y158" s="449"/>
      <c r="Z158" s="487"/>
      <c r="AA158" s="449"/>
      <c r="AB158" s="487"/>
      <c r="AC158" s="448"/>
    </row>
    <row r="159" spans="1:29">
      <c r="A159" s="447"/>
      <c r="B159" s="448" t="s">
        <v>29</v>
      </c>
      <c r="C159" s="446"/>
      <c r="D159" s="447"/>
      <c r="E159" s="448"/>
      <c r="F159" s="539"/>
      <c r="G159" s="448"/>
      <c r="H159" s="448"/>
      <c r="I159" s="448"/>
      <c r="J159" s="539"/>
      <c r="K159" s="448"/>
      <c r="L159" s="539"/>
      <c r="M159" s="448"/>
      <c r="N159" s="448"/>
      <c r="O159" s="501">
        <f>0.2/12*9</f>
        <v>0.15</v>
      </c>
      <c r="P159" s="449"/>
      <c r="Q159" s="487"/>
      <c r="R159" s="449"/>
      <c r="S159" s="487"/>
      <c r="T159" s="448"/>
      <c r="U159" s="539"/>
      <c r="V159" s="448"/>
      <c r="W159" s="448"/>
      <c r="X159" s="501">
        <f>0.2/12*9</f>
        <v>0.15</v>
      </c>
      <c r="Y159" s="449"/>
      <c r="Z159" s="487"/>
      <c r="AA159" s="449"/>
      <c r="AB159" s="487"/>
      <c r="AC159" s="448"/>
    </row>
    <row r="160" spans="1:29">
      <c r="A160" s="447"/>
      <c r="B160" s="448" t="s">
        <v>30</v>
      </c>
      <c r="C160" s="446"/>
      <c r="D160" s="447"/>
      <c r="E160" s="448"/>
      <c r="F160" s="539"/>
      <c r="G160" s="448"/>
      <c r="H160" s="448"/>
      <c r="I160" s="448"/>
      <c r="J160" s="539"/>
      <c r="K160" s="448"/>
      <c r="L160" s="539"/>
      <c r="M160" s="448"/>
      <c r="N160" s="448"/>
      <c r="O160" s="501">
        <f>0.2/12*6</f>
        <v>0.1</v>
      </c>
      <c r="P160" s="449"/>
      <c r="Q160" s="487"/>
      <c r="R160" s="449"/>
      <c r="S160" s="487"/>
      <c r="T160" s="448"/>
      <c r="U160" s="539"/>
      <c r="V160" s="448"/>
      <c r="W160" s="448"/>
      <c r="X160" s="501">
        <f>0.2/12*6</f>
        <v>0.1</v>
      </c>
      <c r="Y160" s="449"/>
      <c r="Z160" s="487"/>
      <c r="AA160" s="449"/>
      <c r="AB160" s="487"/>
      <c r="AC160" s="448"/>
    </row>
    <row r="161" spans="1:31">
      <c r="A161" s="447"/>
      <c r="B161" s="448" t="s">
        <v>31</v>
      </c>
      <c r="C161" s="446"/>
      <c r="D161" s="447"/>
      <c r="E161" s="448"/>
      <c r="F161" s="539"/>
      <c r="G161" s="448"/>
      <c r="H161" s="448"/>
      <c r="I161" s="448"/>
      <c r="J161" s="539"/>
      <c r="K161" s="448"/>
      <c r="L161" s="539"/>
      <c r="M161" s="448"/>
      <c r="N161" s="448"/>
      <c r="O161" s="501">
        <v>0.05</v>
      </c>
      <c r="P161" s="449"/>
      <c r="Q161" s="487"/>
      <c r="R161" s="449"/>
      <c r="S161" s="487"/>
      <c r="T161" s="448"/>
      <c r="U161" s="539"/>
      <c r="V161" s="448"/>
      <c r="W161" s="448"/>
      <c r="X161" s="501">
        <v>0.05</v>
      </c>
      <c r="Y161" s="449"/>
      <c r="Z161" s="487"/>
      <c r="AA161" s="449"/>
      <c r="AB161" s="487"/>
      <c r="AC161" s="448"/>
    </row>
    <row r="162" spans="1:31" ht="15.75">
      <c r="A162" s="447"/>
      <c r="B162" s="445" t="s">
        <v>16</v>
      </c>
      <c r="C162" s="442"/>
      <c r="D162" s="443"/>
      <c r="E162" s="445"/>
      <c r="F162" s="488"/>
      <c r="G162" s="445"/>
      <c r="H162" s="445"/>
      <c r="I162" s="445"/>
      <c r="J162" s="488"/>
      <c r="K162" s="445"/>
      <c r="L162" s="488"/>
      <c r="M162" s="445"/>
      <c r="N162" s="445"/>
      <c r="O162" s="718"/>
      <c r="P162" s="445"/>
      <c r="Q162" s="488"/>
      <c r="R162" s="445"/>
      <c r="S162" s="488"/>
      <c r="T162" s="445"/>
      <c r="U162" s="488"/>
      <c r="V162" s="445"/>
      <c r="W162" s="445"/>
      <c r="X162" s="718"/>
      <c r="Y162" s="445"/>
      <c r="Z162" s="488"/>
      <c r="AA162" s="445"/>
      <c r="AB162" s="488"/>
      <c r="AC162" s="445"/>
    </row>
    <row r="163" spans="1:31" ht="15.75">
      <c r="A163" s="447">
        <v>6.03</v>
      </c>
      <c r="B163" s="444" t="s">
        <v>33</v>
      </c>
      <c r="C163" s="442"/>
      <c r="D163" s="443"/>
      <c r="E163" s="444"/>
      <c r="F163" s="538"/>
      <c r="G163" s="444"/>
      <c r="H163" s="444"/>
      <c r="I163" s="444"/>
      <c r="J163" s="538"/>
      <c r="K163" s="444"/>
      <c r="L163" s="538"/>
      <c r="M163" s="444"/>
      <c r="N163" s="444"/>
      <c r="O163" s="718"/>
      <c r="P163" s="445"/>
      <c r="Q163" s="488"/>
      <c r="R163" s="445"/>
      <c r="S163" s="488"/>
      <c r="T163" s="444"/>
      <c r="U163" s="538"/>
      <c r="V163" s="444"/>
      <c r="W163" s="444"/>
      <c r="X163" s="718"/>
      <c r="Y163" s="445"/>
      <c r="Z163" s="488"/>
      <c r="AA163" s="445"/>
      <c r="AB163" s="488"/>
      <c r="AC163" s="444"/>
    </row>
    <row r="164" spans="1:31" ht="30">
      <c r="A164" s="447"/>
      <c r="B164" s="448" t="s">
        <v>344</v>
      </c>
      <c r="C164" s="446"/>
      <c r="D164" s="447"/>
      <c r="E164" s="448"/>
      <c r="F164" s="539"/>
      <c r="G164" s="448"/>
      <c r="H164" s="448"/>
      <c r="I164" s="448"/>
      <c r="J164" s="539"/>
      <c r="K164" s="448"/>
      <c r="L164" s="539"/>
      <c r="M164" s="448"/>
      <c r="N164" s="448"/>
      <c r="O164" s="501">
        <f>0.06/12*10</f>
        <v>0.05</v>
      </c>
      <c r="P164" s="449">
        <f>'North District '!P164+'South Disrict'!P164</f>
        <v>92</v>
      </c>
      <c r="Q164" s="487">
        <f>P164*O164</f>
        <v>4.6000000000000005</v>
      </c>
      <c r="R164" s="449">
        <f>P164</f>
        <v>92</v>
      </c>
      <c r="S164" s="487">
        <f>+Q164</f>
        <v>4.6000000000000005</v>
      </c>
      <c r="T164" s="448"/>
      <c r="U164" s="539"/>
      <c r="V164" s="448"/>
      <c r="W164" s="448"/>
      <c r="X164" s="501">
        <f>0.06/12*10</f>
        <v>0.05</v>
      </c>
      <c r="Y164" s="449">
        <f>'North District '!Y164+'South Disrict'!Y164</f>
        <v>92</v>
      </c>
      <c r="Z164" s="487">
        <f>Y164*X164</f>
        <v>4.6000000000000005</v>
      </c>
      <c r="AA164" s="449">
        <f>Y164</f>
        <v>92</v>
      </c>
      <c r="AB164" s="487">
        <f>+Z164</f>
        <v>4.6000000000000005</v>
      </c>
      <c r="AC164" s="448" t="s">
        <v>604</v>
      </c>
      <c r="AD164" s="505">
        <f>SUM('North District :South Disrict'!AB164)</f>
        <v>4.6000000000000005</v>
      </c>
      <c r="AE164" s="505">
        <f>AD164-AB164</f>
        <v>0</v>
      </c>
    </row>
    <row r="165" spans="1:31">
      <c r="A165" s="447"/>
      <c r="B165" s="448" t="s">
        <v>29</v>
      </c>
      <c r="C165" s="449">
        <f>'North District '!C165+'South Disrict'!C165</f>
        <v>408</v>
      </c>
      <c r="D165" s="487">
        <f>'North District '!D165+'South Disrict'!D165</f>
        <v>20.399999999999999</v>
      </c>
      <c r="E165" s="449">
        <f>'North District '!E165+'South Disrict'!E165</f>
        <v>210</v>
      </c>
      <c r="F165" s="487">
        <f>'North District '!F165+'South Disrict'!F165</f>
        <v>10.19</v>
      </c>
      <c r="G165" s="533">
        <f>E165/C165</f>
        <v>0.51470588235294112</v>
      </c>
      <c r="H165" s="533">
        <f>F165/D165</f>
        <v>0.49950980392156863</v>
      </c>
      <c r="I165" s="449">
        <f>C165-E165</f>
        <v>198</v>
      </c>
      <c r="J165" s="487">
        <f>D165-F165</f>
        <v>10.209999999999999</v>
      </c>
      <c r="K165" s="449"/>
      <c r="L165" s="487"/>
      <c r="M165" s="448"/>
      <c r="N165" s="448"/>
      <c r="O165" s="501">
        <f>0.06/12*9</f>
        <v>4.4999999999999998E-2</v>
      </c>
      <c r="P165" s="449"/>
      <c r="Q165" s="487"/>
      <c r="R165" s="449"/>
      <c r="S165" s="487"/>
      <c r="T165" s="449"/>
      <c r="U165" s="487"/>
      <c r="V165" s="448"/>
      <c r="W165" s="448"/>
      <c r="X165" s="501">
        <f>0.06/12*9</f>
        <v>4.4999999999999998E-2</v>
      </c>
      <c r="Y165" s="449"/>
      <c r="Z165" s="487"/>
      <c r="AA165" s="449"/>
      <c r="AB165" s="487"/>
      <c r="AC165" s="448"/>
      <c r="AD165" s="505">
        <f>SUM('North District :South Disrict'!AB165)</f>
        <v>0</v>
      </c>
      <c r="AE165" s="505">
        <f t="shared" ref="AE165:AE228" si="9">AD165-AB165</f>
        <v>0</v>
      </c>
    </row>
    <row r="166" spans="1:31">
      <c r="A166" s="447"/>
      <c r="B166" s="448" t="s">
        <v>30</v>
      </c>
      <c r="C166" s="449"/>
      <c r="D166" s="487"/>
      <c r="E166" s="449"/>
      <c r="F166" s="487"/>
      <c r="G166" s="449"/>
      <c r="H166" s="449"/>
      <c r="I166" s="449"/>
      <c r="J166" s="487"/>
      <c r="K166" s="449"/>
      <c r="L166" s="487"/>
      <c r="M166" s="448"/>
      <c r="N166" s="448"/>
      <c r="O166" s="501">
        <f>0.06/12*6</f>
        <v>0.03</v>
      </c>
      <c r="P166" s="449"/>
      <c r="Q166" s="487"/>
      <c r="R166" s="449"/>
      <c r="S166" s="487"/>
      <c r="T166" s="449"/>
      <c r="U166" s="487"/>
      <c r="V166" s="448"/>
      <c r="W166" s="448"/>
      <c r="X166" s="501">
        <f>0.06/12*6</f>
        <v>0.03</v>
      </c>
      <c r="Y166" s="449"/>
      <c r="Z166" s="487"/>
      <c r="AA166" s="449"/>
      <c r="AB166" s="487"/>
      <c r="AC166" s="448"/>
      <c r="AD166" s="505">
        <f>SUM('North District :South Disrict'!AB166)</f>
        <v>0</v>
      </c>
      <c r="AE166" s="505">
        <f t="shared" si="9"/>
        <v>0</v>
      </c>
    </row>
    <row r="167" spans="1:31">
      <c r="A167" s="447"/>
      <c r="B167" s="448" t="s">
        <v>31</v>
      </c>
      <c r="C167" s="449"/>
      <c r="D167" s="487"/>
      <c r="E167" s="449"/>
      <c r="F167" s="487"/>
      <c r="G167" s="449"/>
      <c r="H167" s="449"/>
      <c r="I167" s="449"/>
      <c r="J167" s="487"/>
      <c r="K167" s="449"/>
      <c r="L167" s="487"/>
      <c r="M167" s="448"/>
      <c r="N167" s="448"/>
      <c r="O167" s="501">
        <f>0.06/12*3</f>
        <v>1.4999999999999999E-2</v>
      </c>
      <c r="P167" s="449"/>
      <c r="Q167" s="487"/>
      <c r="R167" s="449"/>
      <c r="S167" s="487"/>
      <c r="T167" s="449"/>
      <c r="U167" s="487"/>
      <c r="V167" s="448"/>
      <c r="W167" s="448"/>
      <c r="X167" s="501">
        <f>0.06/12*3</f>
        <v>1.4999999999999999E-2</v>
      </c>
      <c r="Y167" s="449"/>
      <c r="Z167" s="487"/>
      <c r="AA167" s="449"/>
      <c r="AB167" s="487"/>
      <c r="AC167" s="448"/>
      <c r="AD167" s="505">
        <f>SUM('North District :South Disrict'!AB167)</f>
        <v>0</v>
      </c>
      <c r="AE167" s="505">
        <f t="shared" si="9"/>
        <v>0</v>
      </c>
    </row>
    <row r="168" spans="1:31" ht="15.75">
      <c r="A168" s="447"/>
      <c r="B168" s="445" t="s">
        <v>16</v>
      </c>
      <c r="C168" s="445">
        <f>SUM(C165:C167)</f>
        <v>408</v>
      </c>
      <c r="D168" s="488">
        <f>SUM(D165:D167)</f>
        <v>20.399999999999999</v>
      </c>
      <c r="E168" s="445">
        <f>SUM(E165:E167)</f>
        <v>210</v>
      </c>
      <c r="F168" s="488">
        <f>SUM(F165:F167)</f>
        <v>10.19</v>
      </c>
      <c r="G168" s="532">
        <f>E168/C168</f>
        <v>0.51470588235294112</v>
      </c>
      <c r="H168" s="532">
        <f>F168/D168</f>
        <v>0.49950980392156863</v>
      </c>
      <c r="I168" s="445">
        <f>C168-E168</f>
        <v>198</v>
      </c>
      <c r="J168" s="488">
        <f>D168-F168</f>
        <v>10.209999999999999</v>
      </c>
      <c r="K168" s="445"/>
      <c r="L168" s="488"/>
      <c r="M168" s="445"/>
      <c r="N168" s="445"/>
      <c r="O168" s="718"/>
      <c r="P168" s="445">
        <f>SUM(P164:P167)</f>
        <v>92</v>
      </c>
      <c r="Q168" s="488">
        <f>SUM(Q164:Q167)</f>
        <v>4.6000000000000005</v>
      </c>
      <c r="R168" s="445">
        <f>SUM(R164:R167)</f>
        <v>92</v>
      </c>
      <c r="S168" s="488">
        <f>SUM(S164:S167)</f>
        <v>4.6000000000000005</v>
      </c>
      <c r="T168" s="445"/>
      <c r="U168" s="488"/>
      <c r="V168" s="445"/>
      <c r="W168" s="445"/>
      <c r="X168" s="718"/>
      <c r="Y168" s="445">
        <f>SUM(Y164:Y167)</f>
        <v>92</v>
      </c>
      <c r="Z168" s="488">
        <f>SUM(Z164:Z167)</f>
        <v>4.6000000000000005</v>
      </c>
      <c r="AA168" s="445">
        <f>SUM(AA164:AA167)</f>
        <v>92</v>
      </c>
      <c r="AB168" s="488">
        <f>SUM(AB164:AB167)</f>
        <v>4.6000000000000005</v>
      </c>
      <c r="AC168" s="445"/>
      <c r="AD168" s="505">
        <f>SUM('North District :South Disrict'!AB168)</f>
        <v>4.6000000000000005</v>
      </c>
      <c r="AE168" s="505">
        <f t="shared" si="9"/>
        <v>0</v>
      </c>
    </row>
    <row r="169" spans="1:31" ht="47.25">
      <c r="A169" s="447">
        <v>6.04</v>
      </c>
      <c r="B169" s="444" t="s">
        <v>34</v>
      </c>
      <c r="C169" s="445"/>
      <c r="D169" s="488"/>
      <c r="E169" s="445"/>
      <c r="F169" s="488"/>
      <c r="G169" s="445"/>
      <c r="H169" s="445"/>
      <c r="I169" s="445"/>
      <c r="J169" s="488"/>
      <c r="K169" s="445"/>
      <c r="L169" s="488"/>
      <c r="M169" s="444"/>
      <c r="N169" s="444"/>
      <c r="O169" s="718"/>
      <c r="P169" s="445"/>
      <c r="Q169" s="488"/>
      <c r="R169" s="445"/>
      <c r="S169" s="488"/>
      <c r="T169" s="445"/>
      <c r="U169" s="488"/>
      <c r="V169" s="444"/>
      <c r="W169" s="444"/>
      <c r="X169" s="718"/>
      <c r="Y169" s="445"/>
      <c r="Z169" s="488"/>
      <c r="AA169" s="445"/>
      <c r="AB169" s="488"/>
      <c r="AC169" s="444"/>
      <c r="AD169" s="505">
        <f>SUM('North District :South Disrict'!AB169)</f>
        <v>0</v>
      </c>
      <c r="AE169" s="505">
        <f t="shared" si="9"/>
        <v>0</v>
      </c>
    </row>
    <row r="170" spans="1:31" ht="30">
      <c r="A170" s="447"/>
      <c r="B170" s="448" t="s">
        <v>344</v>
      </c>
      <c r="C170" s="449"/>
      <c r="D170" s="487"/>
      <c r="E170" s="449"/>
      <c r="F170" s="487"/>
      <c r="G170" s="449"/>
      <c r="H170" s="449"/>
      <c r="I170" s="449"/>
      <c r="J170" s="487"/>
      <c r="K170" s="449"/>
      <c r="L170" s="487"/>
      <c r="M170" s="448"/>
      <c r="N170" s="448"/>
      <c r="O170" s="501">
        <f>0.06/12*10</f>
        <v>0.05</v>
      </c>
      <c r="P170" s="449">
        <f>'North District '!P170+'South Disrict'!P170</f>
        <v>210</v>
      </c>
      <c r="Q170" s="487">
        <f>P170*O170</f>
        <v>10.5</v>
      </c>
      <c r="R170" s="449">
        <f>P170</f>
        <v>210</v>
      </c>
      <c r="S170" s="487">
        <f>+Q170</f>
        <v>10.5</v>
      </c>
      <c r="T170" s="449"/>
      <c r="U170" s="487"/>
      <c r="V170" s="448"/>
      <c r="W170" s="448"/>
      <c r="X170" s="501">
        <f>0.06/12*10</f>
        <v>0.05</v>
      </c>
      <c r="Y170" s="449">
        <f>'North District '!Y170+'South Disrict'!Y170</f>
        <v>210</v>
      </c>
      <c r="Z170" s="487">
        <f>Y170*X170</f>
        <v>10.5</v>
      </c>
      <c r="AA170" s="449">
        <f>Y170</f>
        <v>210</v>
      </c>
      <c r="AB170" s="487">
        <f>+Z170</f>
        <v>10.5</v>
      </c>
      <c r="AC170" s="448" t="s">
        <v>604</v>
      </c>
      <c r="AD170" s="505">
        <f>SUM('North District :South Disrict'!AB170)</f>
        <v>10.5</v>
      </c>
      <c r="AE170" s="505">
        <f t="shared" si="9"/>
        <v>0</v>
      </c>
    </row>
    <row r="171" spans="1:31">
      <c r="A171" s="447"/>
      <c r="B171" s="448" t="s">
        <v>29</v>
      </c>
      <c r="C171" s="449">
        <f>'North District '!C171+'South Disrict'!C171</f>
        <v>212</v>
      </c>
      <c r="D171" s="487">
        <f>'North District '!D171+'South Disrict'!D171</f>
        <v>10.6</v>
      </c>
      <c r="E171" s="449">
        <f>'North District '!E171+'South Disrict'!E171</f>
        <v>66</v>
      </c>
      <c r="F171" s="487">
        <f>'North District '!F171+'South Disrict'!F171</f>
        <v>3.2199999999999998</v>
      </c>
      <c r="G171" s="533">
        <f>E171/C171</f>
        <v>0.31132075471698112</v>
      </c>
      <c r="H171" s="533">
        <f>F171/D171</f>
        <v>0.30377358490566037</v>
      </c>
      <c r="I171" s="449">
        <f>C171-E171</f>
        <v>146</v>
      </c>
      <c r="J171" s="487">
        <f>D171-F171</f>
        <v>7.38</v>
      </c>
      <c r="K171" s="449"/>
      <c r="L171" s="487"/>
      <c r="M171" s="448"/>
      <c r="N171" s="448"/>
      <c r="O171" s="501">
        <f>0.06/12*9</f>
        <v>4.4999999999999998E-2</v>
      </c>
      <c r="P171" s="449"/>
      <c r="Q171" s="487"/>
      <c r="R171" s="449"/>
      <c r="S171" s="487"/>
      <c r="T171" s="449"/>
      <c r="U171" s="487"/>
      <c r="V171" s="448"/>
      <c r="W171" s="448"/>
      <c r="X171" s="501">
        <f>0.06/12*9</f>
        <v>4.4999999999999998E-2</v>
      </c>
      <c r="Y171" s="449"/>
      <c r="Z171" s="487"/>
      <c r="AA171" s="449"/>
      <c r="AB171" s="487"/>
      <c r="AC171" s="448"/>
      <c r="AD171" s="505">
        <f>SUM('North District :South Disrict'!AB171)</f>
        <v>0</v>
      </c>
      <c r="AE171" s="505">
        <f t="shared" si="9"/>
        <v>0</v>
      </c>
    </row>
    <row r="172" spans="1:31">
      <c r="A172" s="447"/>
      <c r="B172" s="448" t="s">
        <v>30</v>
      </c>
      <c r="C172" s="449"/>
      <c r="D172" s="487"/>
      <c r="E172" s="449"/>
      <c r="F172" s="487"/>
      <c r="G172" s="449"/>
      <c r="H172" s="449"/>
      <c r="I172" s="449"/>
      <c r="J172" s="487"/>
      <c r="K172" s="449"/>
      <c r="L172" s="487"/>
      <c r="M172" s="448"/>
      <c r="N172" s="448"/>
      <c r="O172" s="501">
        <f>0.06/12*6</f>
        <v>0.03</v>
      </c>
      <c r="P172" s="449"/>
      <c r="Q172" s="487"/>
      <c r="R172" s="449"/>
      <c r="S172" s="487"/>
      <c r="T172" s="449"/>
      <c r="U172" s="487"/>
      <c r="V172" s="448"/>
      <c r="W172" s="448"/>
      <c r="X172" s="501">
        <f>0.06/12*6</f>
        <v>0.03</v>
      </c>
      <c r="Y172" s="449"/>
      <c r="Z172" s="487"/>
      <c r="AA172" s="449"/>
      <c r="AB172" s="487"/>
      <c r="AC172" s="448"/>
      <c r="AD172" s="505">
        <f>SUM('North District :South Disrict'!AB172)</f>
        <v>0</v>
      </c>
      <c r="AE172" s="505">
        <f t="shared" si="9"/>
        <v>0</v>
      </c>
    </row>
    <row r="173" spans="1:31">
      <c r="A173" s="447"/>
      <c r="B173" s="448" t="s">
        <v>31</v>
      </c>
      <c r="C173" s="449"/>
      <c r="D173" s="487"/>
      <c r="E173" s="449"/>
      <c r="F173" s="487"/>
      <c r="G173" s="449"/>
      <c r="H173" s="449"/>
      <c r="I173" s="449"/>
      <c r="J173" s="487"/>
      <c r="K173" s="449"/>
      <c r="L173" s="487"/>
      <c r="M173" s="448"/>
      <c r="N173" s="448"/>
      <c r="O173" s="501">
        <f>0.06/12*3</f>
        <v>1.4999999999999999E-2</v>
      </c>
      <c r="P173" s="449"/>
      <c r="Q173" s="487"/>
      <c r="R173" s="449"/>
      <c r="S173" s="487"/>
      <c r="T173" s="449"/>
      <c r="U173" s="487"/>
      <c r="V173" s="448"/>
      <c r="W173" s="448"/>
      <c r="X173" s="501">
        <f>0.06/12*3</f>
        <v>1.4999999999999999E-2</v>
      </c>
      <c r="Y173" s="449"/>
      <c r="Z173" s="487"/>
      <c r="AA173" s="449"/>
      <c r="AB173" s="487"/>
      <c r="AC173" s="448"/>
      <c r="AD173" s="505">
        <f>SUM('North District :South Disrict'!AB173)</f>
        <v>0</v>
      </c>
      <c r="AE173" s="505">
        <f t="shared" si="9"/>
        <v>0</v>
      </c>
    </row>
    <row r="174" spans="1:31" ht="15.75">
      <c r="A174" s="447"/>
      <c r="B174" s="445" t="s">
        <v>16</v>
      </c>
      <c r="C174" s="445">
        <f>SUM(C170:C173)</f>
        <v>212</v>
      </c>
      <c r="D174" s="488">
        <f>SUM(D170:D173)</f>
        <v>10.6</v>
      </c>
      <c r="E174" s="445">
        <f>SUM(E170:E173)</f>
        <v>66</v>
      </c>
      <c r="F174" s="488">
        <f>SUM(F170:F173)</f>
        <v>3.2199999999999998</v>
      </c>
      <c r="G174" s="532">
        <f>E174/C174</f>
        <v>0.31132075471698112</v>
      </c>
      <c r="H174" s="532">
        <f>F174/D174</f>
        <v>0.30377358490566037</v>
      </c>
      <c r="I174" s="445">
        <f>C174-E174</f>
        <v>146</v>
      </c>
      <c r="J174" s="488">
        <f>D174-F174</f>
        <v>7.38</v>
      </c>
      <c r="K174" s="445"/>
      <c r="L174" s="488"/>
      <c r="M174" s="445"/>
      <c r="N174" s="445"/>
      <c r="O174" s="718"/>
      <c r="P174" s="445">
        <f>SUM(P170:P173)</f>
        <v>210</v>
      </c>
      <c r="Q174" s="488">
        <f>SUM(Q170:Q173)</f>
        <v>10.5</v>
      </c>
      <c r="R174" s="445">
        <f>SUM(R170:R173)</f>
        <v>210</v>
      </c>
      <c r="S174" s="488">
        <f>SUM(S170:S173)</f>
        <v>10.5</v>
      </c>
      <c r="T174" s="445"/>
      <c r="U174" s="488"/>
      <c r="V174" s="445"/>
      <c r="W174" s="445"/>
      <c r="X174" s="718"/>
      <c r="Y174" s="445">
        <f>SUM(Y170:Y173)</f>
        <v>210</v>
      </c>
      <c r="Z174" s="488">
        <f>SUM(Z170:Z173)</f>
        <v>10.5</v>
      </c>
      <c r="AA174" s="445">
        <f>SUM(AA170:AA173)</f>
        <v>210</v>
      </c>
      <c r="AB174" s="488">
        <f>SUM(AB170:AB173)</f>
        <v>10.5</v>
      </c>
      <c r="AC174" s="445"/>
      <c r="AD174" s="505">
        <f>SUM('North District :South Disrict'!AB174)</f>
        <v>10.5</v>
      </c>
      <c r="AE174" s="505">
        <f t="shared" si="9"/>
        <v>0</v>
      </c>
    </row>
    <row r="175" spans="1:31" ht="15.75">
      <c r="A175" s="447">
        <v>6.05</v>
      </c>
      <c r="B175" s="444" t="s">
        <v>35</v>
      </c>
      <c r="C175" s="445"/>
      <c r="D175" s="488"/>
      <c r="E175" s="445"/>
      <c r="F175" s="488"/>
      <c r="G175" s="445"/>
      <c r="H175" s="445"/>
      <c r="I175" s="445"/>
      <c r="J175" s="488"/>
      <c r="K175" s="445"/>
      <c r="L175" s="488"/>
      <c r="M175" s="444"/>
      <c r="N175" s="444"/>
      <c r="O175" s="718"/>
      <c r="P175" s="445"/>
      <c r="Q175" s="488"/>
      <c r="R175" s="445"/>
      <c r="S175" s="488"/>
      <c r="T175" s="445"/>
      <c r="U175" s="488"/>
      <c r="V175" s="444"/>
      <c r="W175" s="444"/>
      <c r="X175" s="718"/>
      <c r="Y175" s="445"/>
      <c r="Z175" s="488"/>
      <c r="AA175" s="445"/>
      <c r="AB175" s="488"/>
      <c r="AC175" s="444"/>
      <c r="AD175" s="505">
        <f>SUM('North District :South Disrict'!AB175)</f>
        <v>0</v>
      </c>
      <c r="AE175" s="505">
        <f t="shared" si="9"/>
        <v>0</v>
      </c>
    </row>
    <row r="176" spans="1:31">
      <c r="A176" s="447"/>
      <c r="B176" s="448" t="s">
        <v>344</v>
      </c>
      <c r="C176" s="449"/>
      <c r="D176" s="487"/>
      <c r="E176" s="449"/>
      <c r="F176" s="487"/>
      <c r="G176" s="449"/>
      <c r="H176" s="449"/>
      <c r="I176" s="449"/>
      <c r="J176" s="487"/>
      <c r="K176" s="449"/>
      <c r="L176" s="487"/>
      <c r="M176" s="448"/>
      <c r="N176" s="448"/>
      <c r="O176" s="501">
        <f>0.06/12*10</f>
        <v>0.05</v>
      </c>
      <c r="P176" s="449">
        <f>'North District '!P176+'South Disrict'!P176</f>
        <v>0</v>
      </c>
      <c r="Q176" s="487">
        <f>P176*O176</f>
        <v>0</v>
      </c>
      <c r="R176" s="449">
        <f>P176</f>
        <v>0</v>
      </c>
      <c r="S176" s="487">
        <f>+Q176</f>
        <v>0</v>
      </c>
      <c r="T176" s="449"/>
      <c r="U176" s="487"/>
      <c r="V176" s="448"/>
      <c r="W176" s="448"/>
      <c r="X176" s="501">
        <f>0.06/12*10</f>
        <v>0.05</v>
      </c>
      <c r="Y176" s="449">
        <f>'North District '!Y176+'South Disrict'!Y176</f>
        <v>0</v>
      </c>
      <c r="Z176" s="487">
        <f>Y176*X176</f>
        <v>0</v>
      </c>
      <c r="AA176" s="449">
        <f>Y176</f>
        <v>0</v>
      </c>
      <c r="AB176" s="487">
        <f>+Z176</f>
        <v>0</v>
      </c>
      <c r="AC176" s="448"/>
      <c r="AD176" s="505">
        <f>SUM('North District :South Disrict'!AB176)</f>
        <v>0</v>
      </c>
      <c r="AE176" s="505">
        <f t="shared" si="9"/>
        <v>0</v>
      </c>
    </row>
    <row r="177" spans="1:33">
      <c r="A177" s="447"/>
      <c r="B177" s="448" t="s">
        <v>29</v>
      </c>
      <c r="C177" s="449">
        <f>'North District '!C177+'South Disrict'!C177</f>
        <v>53</v>
      </c>
      <c r="D177" s="487">
        <f>'North District '!D177+'South Disrict'!D177</f>
        <v>2.65</v>
      </c>
      <c r="E177" s="449">
        <f>'North District '!E177+'South Disrict'!E177</f>
        <v>52</v>
      </c>
      <c r="F177" s="487">
        <f>'North District '!F177+'South Disrict'!F177</f>
        <v>2.38</v>
      </c>
      <c r="G177" s="533">
        <f>E177/C177</f>
        <v>0.98113207547169812</v>
      </c>
      <c r="H177" s="533">
        <f>F177/D177</f>
        <v>0.89811320754716983</v>
      </c>
      <c r="I177" s="449">
        <f>C177-E177</f>
        <v>1</v>
      </c>
      <c r="J177" s="487">
        <f>D177-F177</f>
        <v>0.27</v>
      </c>
      <c r="K177" s="449"/>
      <c r="L177" s="487"/>
      <c r="M177" s="448"/>
      <c r="N177" s="448"/>
      <c r="O177" s="501">
        <f>0.06/12*9</f>
        <v>4.4999999999999998E-2</v>
      </c>
      <c r="P177" s="449"/>
      <c r="Q177" s="487"/>
      <c r="R177" s="449"/>
      <c r="S177" s="487"/>
      <c r="T177" s="449"/>
      <c r="U177" s="487"/>
      <c r="V177" s="448"/>
      <c r="W177" s="448"/>
      <c r="X177" s="501">
        <f>0.06/12*9</f>
        <v>4.4999999999999998E-2</v>
      </c>
      <c r="Y177" s="449"/>
      <c r="Z177" s="487"/>
      <c r="AA177" s="449"/>
      <c r="AB177" s="487"/>
      <c r="AC177" s="448"/>
      <c r="AD177" s="505">
        <f>SUM('North District :South Disrict'!AB177)</f>
        <v>0</v>
      </c>
      <c r="AE177" s="505">
        <f t="shared" si="9"/>
        <v>0</v>
      </c>
    </row>
    <row r="178" spans="1:33">
      <c r="A178" s="447"/>
      <c r="B178" s="448" t="s">
        <v>30</v>
      </c>
      <c r="C178" s="449"/>
      <c r="D178" s="487"/>
      <c r="E178" s="449"/>
      <c r="F178" s="487"/>
      <c r="G178" s="449"/>
      <c r="H178" s="449"/>
      <c r="I178" s="449"/>
      <c r="J178" s="487"/>
      <c r="K178" s="449"/>
      <c r="L178" s="487"/>
      <c r="M178" s="448"/>
      <c r="N178" s="448"/>
      <c r="O178" s="501">
        <f>0.06/12*6</f>
        <v>0.03</v>
      </c>
      <c r="P178" s="449"/>
      <c r="Q178" s="487"/>
      <c r="R178" s="449"/>
      <c r="S178" s="487"/>
      <c r="T178" s="449"/>
      <c r="U178" s="487"/>
      <c r="V178" s="448"/>
      <c r="W178" s="448"/>
      <c r="X178" s="501">
        <f>0.06/12*6</f>
        <v>0.03</v>
      </c>
      <c r="Y178" s="449"/>
      <c r="Z178" s="487"/>
      <c r="AA178" s="449"/>
      <c r="AB178" s="487"/>
      <c r="AC178" s="448"/>
      <c r="AD178" s="505">
        <f>SUM('North District :South Disrict'!AB178)</f>
        <v>0</v>
      </c>
      <c r="AE178" s="505">
        <f t="shared" si="9"/>
        <v>0</v>
      </c>
    </row>
    <row r="179" spans="1:33">
      <c r="A179" s="447"/>
      <c r="B179" s="448" t="s">
        <v>31</v>
      </c>
      <c r="C179" s="449"/>
      <c r="D179" s="487"/>
      <c r="E179" s="449"/>
      <c r="F179" s="487"/>
      <c r="G179" s="449"/>
      <c r="H179" s="449"/>
      <c r="I179" s="449"/>
      <c r="J179" s="487"/>
      <c r="K179" s="449"/>
      <c r="L179" s="487"/>
      <c r="M179" s="448"/>
      <c r="N179" s="448"/>
      <c r="O179" s="501">
        <f>0.06/12*3</f>
        <v>1.4999999999999999E-2</v>
      </c>
      <c r="P179" s="449"/>
      <c r="Q179" s="487"/>
      <c r="R179" s="449"/>
      <c r="S179" s="487"/>
      <c r="T179" s="449"/>
      <c r="U179" s="487"/>
      <c r="V179" s="448"/>
      <c r="W179" s="448"/>
      <c r="X179" s="501">
        <f>0.06/12*3</f>
        <v>1.4999999999999999E-2</v>
      </c>
      <c r="Y179" s="449"/>
      <c r="Z179" s="487"/>
      <c r="AA179" s="449"/>
      <c r="AB179" s="487"/>
      <c r="AC179" s="448"/>
      <c r="AD179" s="505">
        <f>SUM('North District :South Disrict'!AB179)</f>
        <v>0</v>
      </c>
      <c r="AE179" s="505">
        <f t="shared" si="9"/>
        <v>0</v>
      </c>
    </row>
    <row r="180" spans="1:33" ht="15.75">
      <c r="A180" s="447"/>
      <c r="B180" s="445" t="s">
        <v>36</v>
      </c>
      <c r="C180" s="445">
        <f>SUM(C177:C179)</f>
        <v>53</v>
      </c>
      <c r="D180" s="488">
        <f>SUM(D177:D179)</f>
        <v>2.65</v>
      </c>
      <c r="E180" s="445">
        <f>SUM(E177:E179)</f>
        <v>52</v>
      </c>
      <c r="F180" s="488">
        <f>SUM(F177:F179)</f>
        <v>2.38</v>
      </c>
      <c r="G180" s="532">
        <f>E180/C180</f>
        <v>0.98113207547169812</v>
      </c>
      <c r="H180" s="532">
        <f>F180/D180</f>
        <v>0.89811320754716983</v>
      </c>
      <c r="I180" s="445">
        <f>C180-E180</f>
        <v>1</v>
      </c>
      <c r="J180" s="488">
        <f>D180-F180</f>
        <v>0.27</v>
      </c>
      <c r="K180" s="445"/>
      <c r="L180" s="488"/>
      <c r="M180" s="445"/>
      <c r="N180" s="445"/>
      <c r="O180" s="718"/>
      <c r="P180" s="445">
        <f>SUM(P176:P179)</f>
        <v>0</v>
      </c>
      <c r="Q180" s="488">
        <f>SUM(Q176:Q179)</f>
        <v>0</v>
      </c>
      <c r="R180" s="445">
        <f>SUM(R176:R179)</f>
        <v>0</v>
      </c>
      <c r="S180" s="488">
        <f>SUM(S176:S179)</f>
        <v>0</v>
      </c>
      <c r="T180" s="445"/>
      <c r="U180" s="488"/>
      <c r="V180" s="445"/>
      <c r="W180" s="445"/>
      <c r="X180" s="718"/>
      <c r="Y180" s="445">
        <f>SUM(Y176:Y179)</f>
        <v>0</v>
      </c>
      <c r="Z180" s="488">
        <f>SUM(Z176:Z179)</f>
        <v>0</v>
      </c>
      <c r="AA180" s="445">
        <f>SUM(AA176:AA179)</f>
        <v>0</v>
      </c>
      <c r="AB180" s="488">
        <f>SUM(AB176:AB179)</f>
        <v>0</v>
      </c>
      <c r="AC180" s="445"/>
      <c r="AD180" s="505">
        <f>SUM('North District :South Disrict'!AB180)</f>
        <v>0</v>
      </c>
      <c r="AE180" s="505">
        <f t="shared" si="9"/>
        <v>0</v>
      </c>
    </row>
    <row r="181" spans="1:33" ht="31.5">
      <c r="A181" s="447">
        <v>6.06</v>
      </c>
      <c r="B181" s="444" t="s">
        <v>37</v>
      </c>
      <c r="C181" s="445"/>
      <c r="D181" s="488"/>
      <c r="E181" s="445"/>
      <c r="F181" s="488"/>
      <c r="G181" s="445"/>
      <c r="H181" s="445"/>
      <c r="I181" s="445"/>
      <c r="J181" s="488"/>
      <c r="K181" s="445"/>
      <c r="L181" s="488"/>
      <c r="M181" s="444"/>
      <c r="N181" s="444"/>
      <c r="O181" s="718"/>
      <c r="P181" s="445"/>
      <c r="Q181" s="488"/>
      <c r="R181" s="445"/>
      <c r="S181" s="488"/>
      <c r="T181" s="445"/>
      <c r="U181" s="488"/>
      <c r="V181" s="444"/>
      <c r="W181" s="444"/>
      <c r="X181" s="718"/>
      <c r="Y181" s="445"/>
      <c r="Z181" s="488"/>
      <c r="AA181" s="445"/>
      <c r="AB181" s="488"/>
      <c r="AC181" s="444"/>
      <c r="AD181" s="505">
        <f>SUM('North District :South Disrict'!AB181)</f>
        <v>0</v>
      </c>
      <c r="AE181" s="505">
        <f t="shared" si="9"/>
        <v>0</v>
      </c>
    </row>
    <row r="182" spans="1:33">
      <c r="A182" s="447"/>
      <c r="B182" s="448" t="s">
        <v>28</v>
      </c>
      <c r="C182" s="449"/>
      <c r="D182" s="487"/>
      <c r="E182" s="449"/>
      <c r="F182" s="487"/>
      <c r="G182" s="449"/>
      <c r="H182" s="449"/>
      <c r="I182" s="449"/>
      <c r="J182" s="487"/>
      <c r="K182" s="449"/>
      <c r="L182" s="487"/>
      <c r="M182" s="448"/>
      <c r="N182" s="448"/>
      <c r="O182" s="501">
        <v>0.2</v>
      </c>
      <c r="P182" s="449"/>
      <c r="Q182" s="487"/>
      <c r="R182" s="449"/>
      <c r="S182" s="487"/>
      <c r="T182" s="449"/>
      <c r="U182" s="487"/>
      <c r="V182" s="448"/>
      <c r="W182" s="448"/>
      <c r="X182" s="501">
        <v>0.2</v>
      </c>
      <c r="Y182" s="449"/>
      <c r="Z182" s="487"/>
      <c r="AA182" s="449"/>
      <c r="AB182" s="487"/>
      <c r="AC182" s="448"/>
      <c r="AD182" s="505">
        <f>SUM('North District :South Disrict'!AB182)</f>
        <v>0</v>
      </c>
      <c r="AE182" s="505">
        <f t="shared" si="9"/>
        <v>0</v>
      </c>
    </row>
    <row r="183" spans="1:33">
      <c r="A183" s="447"/>
      <c r="B183" s="448" t="s">
        <v>29</v>
      </c>
      <c r="C183" s="449"/>
      <c r="D183" s="487"/>
      <c r="E183" s="449"/>
      <c r="F183" s="487"/>
      <c r="G183" s="449"/>
      <c r="H183" s="449"/>
      <c r="I183" s="449"/>
      <c r="J183" s="487"/>
      <c r="K183" s="449"/>
      <c r="L183" s="487"/>
      <c r="M183" s="448"/>
      <c r="N183" s="448"/>
      <c r="O183" s="501">
        <f>0.2/12*9</f>
        <v>0.15</v>
      </c>
      <c r="P183" s="449"/>
      <c r="Q183" s="487"/>
      <c r="R183" s="449"/>
      <c r="S183" s="487"/>
      <c r="T183" s="449"/>
      <c r="U183" s="487"/>
      <c r="V183" s="448"/>
      <c r="W183" s="448"/>
      <c r="X183" s="501">
        <f>0.2/12*9</f>
        <v>0.15</v>
      </c>
      <c r="Y183" s="449"/>
      <c r="Z183" s="487"/>
      <c r="AA183" s="449"/>
      <c r="AB183" s="487"/>
      <c r="AC183" s="448"/>
      <c r="AD183" s="505">
        <f>SUM('North District :South Disrict'!AB183)</f>
        <v>0</v>
      </c>
      <c r="AE183" s="505">
        <f t="shared" si="9"/>
        <v>0</v>
      </c>
    </row>
    <row r="184" spans="1:33">
      <c r="A184" s="447"/>
      <c r="B184" s="448" t="s">
        <v>30</v>
      </c>
      <c r="C184" s="449"/>
      <c r="D184" s="487"/>
      <c r="E184" s="449"/>
      <c r="F184" s="487"/>
      <c r="G184" s="449"/>
      <c r="H184" s="449"/>
      <c r="I184" s="449"/>
      <c r="J184" s="487"/>
      <c r="K184" s="449"/>
      <c r="L184" s="487"/>
      <c r="M184" s="448"/>
      <c r="N184" s="448"/>
      <c r="O184" s="501">
        <f>0.2/12*6</f>
        <v>0.1</v>
      </c>
      <c r="P184" s="449"/>
      <c r="Q184" s="487"/>
      <c r="R184" s="449"/>
      <c r="S184" s="487"/>
      <c r="T184" s="449"/>
      <c r="U184" s="487"/>
      <c r="V184" s="448"/>
      <c r="W184" s="448"/>
      <c r="X184" s="501">
        <f>0.2/12*6</f>
        <v>0.1</v>
      </c>
      <c r="Y184" s="449"/>
      <c r="Z184" s="487"/>
      <c r="AA184" s="449"/>
      <c r="AB184" s="487"/>
      <c r="AC184" s="448"/>
      <c r="AD184" s="505">
        <f>SUM('North District :South Disrict'!AB184)</f>
        <v>0</v>
      </c>
      <c r="AE184" s="505">
        <f t="shared" si="9"/>
        <v>0</v>
      </c>
    </row>
    <row r="185" spans="1:33">
      <c r="A185" s="447"/>
      <c r="B185" s="448" t="s">
        <v>31</v>
      </c>
      <c r="C185" s="449"/>
      <c r="D185" s="487"/>
      <c r="E185" s="449"/>
      <c r="F185" s="487"/>
      <c r="G185" s="449"/>
      <c r="H185" s="449"/>
      <c r="I185" s="449"/>
      <c r="J185" s="487"/>
      <c r="K185" s="449"/>
      <c r="L185" s="487"/>
      <c r="M185" s="448"/>
      <c r="N185" s="448"/>
      <c r="O185" s="501">
        <f>0.2/12*3</f>
        <v>0.05</v>
      </c>
      <c r="P185" s="449"/>
      <c r="Q185" s="487"/>
      <c r="R185" s="449"/>
      <c r="S185" s="487"/>
      <c r="T185" s="449"/>
      <c r="U185" s="487"/>
      <c r="V185" s="448"/>
      <c r="W185" s="448"/>
      <c r="X185" s="501">
        <f>0.2/12*3</f>
        <v>0.05</v>
      </c>
      <c r="Y185" s="449"/>
      <c r="Z185" s="487"/>
      <c r="AA185" s="449"/>
      <c r="AB185" s="487"/>
      <c r="AC185" s="448"/>
      <c r="AD185" s="505">
        <f>SUM('North District :South Disrict'!AB185)</f>
        <v>0</v>
      </c>
      <c r="AE185" s="505">
        <f t="shared" si="9"/>
        <v>0</v>
      </c>
    </row>
    <row r="186" spans="1:33" ht="15.75">
      <c r="A186" s="447"/>
      <c r="B186" s="445" t="s">
        <v>36</v>
      </c>
      <c r="C186" s="445"/>
      <c r="D186" s="488"/>
      <c r="E186" s="445"/>
      <c r="F186" s="488"/>
      <c r="G186" s="445"/>
      <c r="H186" s="445"/>
      <c r="I186" s="445"/>
      <c r="J186" s="488"/>
      <c r="K186" s="445"/>
      <c r="L186" s="488"/>
      <c r="M186" s="445"/>
      <c r="N186" s="445"/>
      <c r="O186" s="718"/>
      <c r="P186" s="445"/>
      <c r="Q186" s="488"/>
      <c r="R186" s="445"/>
      <c r="S186" s="488"/>
      <c r="T186" s="445"/>
      <c r="U186" s="488"/>
      <c r="V186" s="445"/>
      <c r="W186" s="445"/>
      <c r="X186" s="718"/>
      <c r="Y186" s="445"/>
      <c r="Z186" s="488"/>
      <c r="AA186" s="445"/>
      <c r="AB186" s="488"/>
      <c r="AC186" s="445"/>
      <c r="AD186" s="505">
        <f>SUM('North District :South Disrict'!AB186)</f>
        <v>0</v>
      </c>
      <c r="AE186" s="505">
        <f t="shared" si="9"/>
        <v>0</v>
      </c>
    </row>
    <row r="187" spans="1:33" ht="31.5">
      <c r="A187" s="447">
        <v>6.07</v>
      </c>
      <c r="B187" s="444" t="s">
        <v>238</v>
      </c>
      <c r="C187" s="445"/>
      <c r="D187" s="488"/>
      <c r="E187" s="445"/>
      <c r="F187" s="488"/>
      <c r="G187" s="445"/>
      <c r="H187" s="445"/>
      <c r="I187" s="445"/>
      <c r="J187" s="488"/>
      <c r="K187" s="445"/>
      <c r="L187" s="488"/>
      <c r="M187" s="444"/>
      <c r="N187" s="444"/>
      <c r="O187" s="718"/>
      <c r="P187" s="445"/>
      <c r="Q187" s="488"/>
      <c r="R187" s="445"/>
      <c r="S187" s="488"/>
      <c r="T187" s="445"/>
      <c r="U187" s="488"/>
      <c r="V187" s="444"/>
      <c r="W187" s="444"/>
      <c r="X187" s="718"/>
      <c r="Y187" s="445"/>
      <c r="Z187" s="488"/>
      <c r="AA187" s="445"/>
      <c r="AB187" s="488"/>
      <c r="AC187" s="444"/>
      <c r="AD187" s="505">
        <f>SUM('North District :South Disrict'!AB187)</f>
        <v>0</v>
      </c>
      <c r="AE187" s="505">
        <f t="shared" si="9"/>
        <v>0</v>
      </c>
    </row>
    <row r="188" spans="1:33">
      <c r="A188" s="447"/>
      <c r="B188" s="448" t="s">
        <v>28</v>
      </c>
      <c r="C188" s="449"/>
      <c r="D188" s="487"/>
      <c r="E188" s="449"/>
      <c r="F188" s="487"/>
      <c r="G188" s="449"/>
      <c r="H188" s="449"/>
      <c r="I188" s="449"/>
      <c r="J188" s="487"/>
      <c r="K188" s="449"/>
      <c r="L188" s="487"/>
      <c r="M188" s="448"/>
      <c r="N188" s="448"/>
      <c r="O188" s="501">
        <f>0.06</f>
        <v>0.06</v>
      </c>
      <c r="P188" s="449"/>
      <c r="Q188" s="487"/>
      <c r="R188" s="449"/>
      <c r="S188" s="487"/>
      <c r="T188" s="449"/>
      <c r="U188" s="487"/>
      <c r="V188" s="448"/>
      <c r="W188" s="448"/>
      <c r="X188" s="501">
        <f>0.06</f>
        <v>0.06</v>
      </c>
      <c r="Y188" s="449"/>
      <c r="Z188" s="487"/>
      <c r="AA188" s="449"/>
      <c r="AB188" s="487"/>
      <c r="AC188" s="448"/>
      <c r="AD188" s="505">
        <f>SUM('North District :South Disrict'!AB188)</f>
        <v>0</v>
      </c>
      <c r="AE188" s="505">
        <f t="shared" si="9"/>
        <v>0</v>
      </c>
    </row>
    <row r="189" spans="1:33">
      <c r="A189" s="447"/>
      <c r="B189" s="448" t="s">
        <v>29</v>
      </c>
      <c r="C189" s="449"/>
      <c r="D189" s="487"/>
      <c r="E189" s="449"/>
      <c r="F189" s="487"/>
      <c r="G189" s="449"/>
      <c r="H189" s="449"/>
      <c r="I189" s="449"/>
      <c r="J189" s="487"/>
      <c r="K189" s="449"/>
      <c r="L189" s="487"/>
      <c r="M189" s="448"/>
      <c r="N189" s="448"/>
      <c r="O189" s="501">
        <f>0.06/12*9</f>
        <v>4.4999999999999998E-2</v>
      </c>
      <c r="P189" s="449"/>
      <c r="Q189" s="487"/>
      <c r="R189" s="449"/>
      <c r="S189" s="487"/>
      <c r="T189" s="449"/>
      <c r="U189" s="487"/>
      <c r="V189" s="448"/>
      <c r="W189" s="448"/>
      <c r="X189" s="501">
        <f>0.06/12*9</f>
        <v>4.4999999999999998E-2</v>
      </c>
      <c r="Y189" s="449"/>
      <c r="Z189" s="487"/>
      <c r="AA189" s="449"/>
      <c r="AB189" s="487"/>
      <c r="AC189" s="448"/>
      <c r="AD189" s="505">
        <f>SUM('North District :South Disrict'!AB189)</f>
        <v>0</v>
      </c>
      <c r="AE189" s="505">
        <f t="shared" si="9"/>
        <v>0</v>
      </c>
    </row>
    <row r="190" spans="1:33">
      <c r="A190" s="447"/>
      <c r="B190" s="448" t="s">
        <v>30</v>
      </c>
      <c r="C190" s="449"/>
      <c r="D190" s="487"/>
      <c r="E190" s="449"/>
      <c r="F190" s="487"/>
      <c r="G190" s="449"/>
      <c r="H190" s="449"/>
      <c r="I190" s="449"/>
      <c r="J190" s="487"/>
      <c r="K190" s="449"/>
      <c r="L190" s="487"/>
      <c r="M190" s="448"/>
      <c r="N190" s="448"/>
      <c r="O190" s="501">
        <f>0.06/12*6</f>
        <v>0.03</v>
      </c>
      <c r="P190" s="449"/>
      <c r="Q190" s="487"/>
      <c r="R190" s="449"/>
      <c r="S190" s="487"/>
      <c r="T190" s="449"/>
      <c r="U190" s="487"/>
      <c r="V190" s="448"/>
      <c r="W190" s="448"/>
      <c r="X190" s="501">
        <f>0.06/12*6</f>
        <v>0.03</v>
      </c>
      <c r="Y190" s="449"/>
      <c r="Z190" s="487"/>
      <c r="AA190" s="449"/>
      <c r="AB190" s="487"/>
      <c r="AC190" s="448"/>
      <c r="AD190" s="505">
        <f>SUM('North District :South Disrict'!AB190)</f>
        <v>0</v>
      </c>
      <c r="AE190" s="505">
        <f t="shared" si="9"/>
        <v>0</v>
      </c>
    </row>
    <row r="191" spans="1:33">
      <c r="A191" s="447"/>
      <c r="B191" s="448" t="s">
        <v>31</v>
      </c>
      <c r="C191" s="449"/>
      <c r="D191" s="487"/>
      <c r="E191" s="449"/>
      <c r="F191" s="487"/>
      <c r="G191" s="449"/>
      <c r="H191" s="449"/>
      <c r="I191" s="449"/>
      <c r="J191" s="487"/>
      <c r="K191" s="449"/>
      <c r="L191" s="487"/>
      <c r="M191" s="448"/>
      <c r="N191" s="448"/>
      <c r="O191" s="501">
        <f>0.06/12*3</f>
        <v>1.4999999999999999E-2</v>
      </c>
      <c r="P191" s="449"/>
      <c r="Q191" s="487"/>
      <c r="R191" s="449"/>
      <c r="S191" s="487"/>
      <c r="T191" s="449"/>
      <c r="U191" s="487"/>
      <c r="V191" s="448"/>
      <c r="W191" s="448"/>
      <c r="X191" s="501">
        <f>0.06/12*3</f>
        <v>1.4999999999999999E-2</v>
      </c>
      <c r="Y191" s="449"/>
      <c r="Z191" s="487"/>
      <c r="AA191" s="449"/>
      <c r="AB191" s="487"/>
      <c r="AC191" s="448"/>
      <c r="AD191" s="505">
        <f>SUM('North District :South Disrict'!AB191)</f>
        <v>0</v>
      </c>
      <c r="AE191" s="505">
        <f t="shared" si="9"/>
        <v>0</v>
      </c>
      <c r="AG191" s="498" t="s">
        <v>350</v>
      </c>
    </row>
    <row r="192" spans="1:33" ht="15.75">
      <c r="A192" s="447"/>
      <c r="B192" s="445" t="s">
        <v>36</v>
      </c>
      <c r="C192" s="445"/>
      <c r="D192" s="488"/>
      <c r="E192" s="445"/>
      <c r="F192" s="488"/>
      <c r="G192" s="445"/>
      <c r="H192" s="445"/>
      <c r="I192" s="445"/>
      <c r="J192" s="488"/>
      <c r="K192" s="445"/>
      <c r="L192" s="488"/>
      <c r="M192" s="445"/>
      <c r="N192" s="445"/>
      <c r="O192" s="718"/>
      <c r="P192" s="445"/>
      <c r="Q192" s="488"/>
      <c r="R192" s="445"/>
      <c r="S192" s="488"/>
      <c r="T192" s="445"/>
      <c r="U192" s="488"/>
      <c r="V192" s="445"/>
      <c r="W192" s="445"/>
      <c r="X192" s="718"/>
      <c r="Y192" s="445"/>
      <c r="Z192" s="488"/>
      <c r="AA192" s="445"/>
      <c r="AB192" s="488"/>
      <c r="AC192" s="445"/>
      <c r="AD192" s="505">
        <f>SUM('North District :South Disrict'!AB192)</f>
        <v>0</v>
      </c>
      <c r="AE192" s="505">
        <f t="shared" si="9"/>
        <v>0</v>
      </c>
    </row>
    <row r="193" spans="1:31" s="502" customFormat="1" ht="15.75">
      <c r="A193" s="443"/>
      <c r="B193" s="445" t="s">
        <v>38</v>
      </c>
      <c r="C193" s="445">
        <f>C156+C162+C168+C174+C180+C186+C192</f>
        <v>673</v>
      </c>
      <c r="D193" s="488">
        <f>D156+D162+D168+D174+D180+D186+D192</f>
        <v>33.65</v>
      </c>
      <c r="E193" s="445">
        <f>E156+E162+E168+E174+E180+E186+E192</f>
        <v>328</v>
      </c>
      <c r="F193" s="488">
        <f>F156+F162+F168+F174+F180+F186+F192</f>
        <v>15.79</v>
      </c>
      <c r="G193" s="488">
        <f>E193*100/C193</f>
        <v>48.736998514115896</v>
      </c>
      <c r="H193" s="488">
        <f>F193*100/D193</f>
        <v>46.924219910846958</v>
      </c>
      <c r="I193" s="445">
        <f>C193-E193</f>
        <v>345</v>
      </c>
      <c r="J193" s="488">
        <f>D193-F193</f>
        <v>17.86</v>
      </c>
      <c r="K193" s="445"/>
      <c r="L193" s="488"/>
      <c r="M193" s="445"/>
      <c r="N193" s="445"/>
      <c r="O193" s="718"/>
      <c r="P193" s="445">
        <f>P156+P162+P168+P174+P180+P186+P192</f>
        <v>302</v>
      </c>
      <c r="Q193" s="488">
        <f>Q156+Q162+Q168+Q174+Q180+Q186+Q192</f>
        <v>15.100000000000001</v>
      </c>
      <c r="R193" s="445">
        <f>R156+R162+R168+R174+R180+R186+R192</f>
        <v>302</v>
      </c>
      <c r="S193" s="488">
        <f>S156+S162+S168+S174+S180+S186+S192</f>
        <v>15.100000000000001</v>
      </c>
      <c r="T193" s="445"/>
      <c r="U193" s="488"/>
      <c r="V193" s="445"/>
      <c r="W193" s="445"/>
      <c r="X193" s="718"/>
      <c r="Y193" s="445">
        <f>Y156+Y162+Y168+Y174+Y180+Y186+Y192</f>
        <v>302</v>
      </c>
      <c r="Z193" s="488">
        <f>Z156+Z162+Z168+Z174+Z180+Z186+Z192</f>
        <v>15.100000000000001</v>
      </c>
      <c r="AA193" s="445">
        <f>AA156+AA162+AA168+AA174+AA180+AA186+AA192</f>
        <v>302</v>
      </c>
      <c r="AB193" s="488">
        <f>AB156+AB162+AB168+AB174+AB180+AB186+AB192</f>
        <v>15.100000000000001</v>
      </c>
      <c r="AC193" s="445"/>
      <c r="AD193" s="505">
        <f>SUM('North District :South Disrict'!AB193)</f>
        <v>15.100000000000001</v>
      </c>
      <c r="AE193" s="505">
        <f t="shared" si="9"/>
        <v>0</v>
      </c>
    </row>
    <row r="194" spans="1:31" ht="15.75">
      <c r="A194" s="443" t="s">
        <v>39</v>
      </c>
      <c r="B194" s="444" t="s">
        <v>40</v>
      </c>
      <c r="C194" s="445"/>
      <c r="D194" s="488"/>
      <c r="E194" s="445"/>
      <c r="F194" s="488"/>
      <c r="G194" s="445"/>
      <c r="H194" s="445"/>
      <c r="I194" s="445"/>
      <c r="J194" s="488"/>
      <c r="K194" s="445"/>
      <c r="L194" s="488"/>
      <c r="M194" s="444"/>
      <c r="N194" s="444"/>
      <c r="O194" s="718"/>
      <c r="P194" s="445"/>
      <c r="Q194" s="488"/>
      <c r="R194" s="445"/>
      <c r="S194" s="488"/>
      <c r="T194" s="445"/>
      <c r="U194" s="488"/>
      <c r="V194" s="444"/>
      <c r="W194" s="444"/>
      <c r="X194" s="718"/>
      <c r="Y194" s="445"/>
      <c r="Z194" s="488"/>
      <c r="AA194" s="445"/>
      <c r="AB194" s="488"/>
      <c r="AC194" s="444"/>
      <c r="AD194" s="505">
        <f>SUM('North District :South Disrict'!AB194)</f>
        <v>0</v>
      </c>
      <c r="AE194" s="505">
        <f t="shared" si="9"/>
        <v>0</v>
      </c>
    </row>
    <row r="195" spans="1:31" ht="15.75">
      <c r="A195" s="500">
        <v>7</v>
      </c>
      <c r="B195" s="444" t="s">
        <v>253</v>
      </c>
      <c r="C195" s="445"/>
      <c r="D195" s="488"/>
      <c r="E195" s="445"/>
      <c r="F195" s="488"/>
      <c r="G195" s="445"/>
      <c r="H195" s="445"/>
      <c r="I195" s="445"/>
      <c r="J195" s="488"/>
      <c r="K195" s="445"/>
      <c r="L195" s="488"/>
      <c r="M195" s="444"/>
      <c r="N195" s="444"/>
      <c r="O195" s="718"/>
      <c r="P195" s="445"/>
      <c r="Q195" s="488"/>
      <c r="R195" s="445"/>
      <c r="S195" s="488"/>
      <c r="T195" s="445"/>
      <c r="U195" s="488"/>
      <c r="V195" s="444"/>
      <c r="W195" s="444"/>
      <c r="X195" s="718"/>
      <c r="Y195" s="445"/>
      <c r="Z195" s="488"/>
      <c r="AA195" s="445"/>
      <c r="AB195" s="488"/>
      <c r="AC195" s="444"/>
      <c r="AD195" s="505">
        <f>SUM('North District :South Disrict'!AB195)</f>
        <v>0</v>
      </c>
      <c r="AE195" s="505">
        <f t="shared" si="9"/>
        <v>0</v>
      </c>
    </row>
    <row r="196" spans="1:31" ht="23.25" customHeight="1">
      <c r="A196" s="447">
        <v>7.01</v>
      </c>
      <c r="B196" s="448" t="s">
        <v>254</v>
      </c>
      <c r="C196" s="449"/>
      <c r="D196" s="487"/>
      <c r="E196" s="449"/>
      <c r="F196" s="487"/>
      <c r="G196" s="449"/>
      <c r="H196" s="449"/>
      <c r="I196" s="449"/>
      <c r="J196" s="487"/>
      <c r="K196" s="449"/>
      <c r="L196" s="487"/>
      <c r="M196" s="448"/>
      <c r="N196" s="448"/>
      <c r="O196" s="501"/>
      <c r="P196" s="449"/>
      <c r="Q196" s="487"/>
      <c r="R196" s="449"/>
      <c r="S196" s="487"/>
      <c r="T196" s="449"/>
      <c r="U196" s="487"/>
      <c r="V196" s="448"/>
      <c r="W196" s="448"/>
      <c r="X196" s="501"/>
      <c r="Y196" s="449"/>
      <c r="Z196" s="487"/>
      <c r="AA196" s="449"/>
      <c r="AB196" s="487"/>
      <c r="AC196" s="448"/>
      <c r="AD196" s="505">
        <f>SUM('North District :South Disrict'!AB196)</f>
        <v>0</v>
      </c>
      <c r="AE196" s="505">
        <f t="shared" si="9"/>
        <v>0</v>
      </c>
    </row>
    <row r="197" spans="1:31" ht="30">
      <c r="A197" s="447"/>
      <c r="B197" s="448" t="s">
        <v>41</v>
      </c>
      <c r="C197" s="449">
        <f>'North District '!C197+'South Disrict'!C197</f>
        <v>24657</v>
      </c>
      <c r="D197" s="487">
        <f>'North District '!D197+'South Disrict'!D197</f>
        <v>36.987000000000002</v>
      </c>
      <c r="E197" s="449">
        <f>'North District '!E197+'South Disrict'!E197</f>
        <v>24657</v>
      </c>
      <c r="F197" s="487">
        <f>'North District '!F197+'South Disrict'!F197</f>
        <v>36.99</v>
      </c>
      <c r="G197" s="533">
        <f>E197/C197</f>
        <v>1</v>
      </c>
      <c r="H197" s="533">
        <f>F197/D197</f>
        <v>1.0000811095790414</v>
      </c>
      <c r="I197" s="449">
        <f t="shared" ref="I197:I198" si="10">C197-E197</f>
        <v>0</v>
      </c>
      <c r="J197" s="487">
        <f>D197-F197</f>
        <v>-3.0000000000001137E-3</v>
      </c>
      <c r="K197" s="449"/>
      <c r="L197" s="487"/>
      <c r="M197" s="448"/>
      <c r="N197" s="448"/>
      <c r="O197" s="584">
        <v>1.5E-3</v>
      </c>
      <c r="P197" s="449">
        <f>'North District '!P197+'South Disrict'!P197</f>
        <v>25128</v>
      </c>
      <c r="Q197" s="487">
        <f>P197*O197</f>
        <v>37.692</v>
      </c>
      <c r="R197" s="449">
        <f t="shared" ref="R197:R198" si="11">P197</f>
        <v>25128</v>
      </c>
      <c r="S197" s="487">
        <f t="shared" ref="S197:S198" si="12">+Q197</f>
        <v>37.692</v>
      </c>
      <c r="T197" s="449"/>
      <c r="U197" s="487"/>
      <c r="V197" s="448"/>
      <c r="W197" s="448"/>
      <c r="X197" s="584">
        <v>1.5E-3</v>
      </c>
      <c r="Y197" s="449">
        <f>'North District '!Y197+'South Disrict'!Y197</f>
        <v>25128</v>
      </c>
      <c r="Z197" s="487">
        <f>Y197*X197</f>
        <v>37.692</v>
      </c>
      <c r="AA197" s="449">
        <f t="shared" ref="AA197:AA198" si="13">Y197</f>
        <v>25128</v>
      </c>
      <c r="AB197" s="487">
        <f t="shared" ref="AB197:AB198" si="14">+Z197</f>
        <v>37.692</v>
      </c>
      <c r="AC197" s="448" t="s">
        <v>604</v>
      </c>
      <c r="AD197" s="505">
        <f>SUM('North District :South Disrict'!AB197)</f>
        <v>37.692</v>
      </c>
      <c r="AE197" s="505">
        <f t="shared" si="9"/>
        <v>0</v>
      </c>
    </row>
    <row r="198" spans="1:31" ht="30">
      <c r="A198" s="447"/>
      <c r="B198" s="448" t="s">
        <v>314</v>
      </c>
      <c r="C198" s="449">
        <f>'North District '!C198+'South Disrict'!C198</f>
        <v>1</v>
      </c>
      <c r="D198" s="487">
        <f>'North District '!D198+'South Disrict'!D198</f>
        <v>1.5E-3</v>
      </c>
      <c r="E198" s="449">
        <f>'North District '!E198+'South Disrict'!E198</f>
        <v>1</v>
      </c>
      <c r="F198" s="487">
        <f>'North District '!F198+'South Disrict'!F198</f>
        <v>1.5E-3</v>
      </c>
      <c r="G198" s="533">
        <f>E198/C198</f>
        <v>1</v>
      </c>
      <c r="H198" s="533">
        <f>F198/D198</f>
        <v>1</v>
      </c>
      <c r="I198" s="449">
        <f t="shared" si="10"/>
        <v>0</v>
      </c>
      <c r="J198" s="487">
        <f t="shared" ref="J198" si="15">D198-F198</f>
        <v>0</v>
      </c>
      <c r="K198" s="449"/>
      <c r="L198" s="487"/>
      <c r="M198" s="448"/>
      <c r="N198" s="448"/>
      <c r="O198" s="584">
        <v>1.5E-3</v>
      </c>
      <c r="P198" s="449">
        <f>'North District '!P198+'South Disrict'!P198</f>
        <v>1</v>
      </c>
      <c r="Q198" s="487">
        <f>P198*O198</f>
        <v>1.5E-3</v>
      </c>
      <c r="R198" s="449">
        <f t="shared" si="11"/>
        <v>1</v>
      </c>
      <c r="S198" s="487">
        <f t="shared" si="12"/>
        <v>1.5E-3</v>
      </c>
      <c r="T198" s="449"/>
      <c r="U198" s="487"/>
      <c r="V198" s="448"/>
      <c r="W198" s="448"/>
      <c r="X198" s="584">
        <v>1.5E-3</v>
      </c>
      <c r="Y198" s="449">
        <f>'North District '!Y198+'South Disrict'!Y198</f>
        <v>1</v>
      </c>
      <c r="Z198" s="487">
        <f>Y198*X198</f>
        <v>1.5E-3</v>
      </c>
      <c r="AA198" s="449">
        <f t="shared" si="13"/>
        <v>1</v>
      </c>
      <c r="AB198" s="487">
        <f t="shared" si="14"/>
        <v>1.5E-3</v>
      </c>
      <c r="AC198" s="448" t="s">
        <v>604</v>
      </c>
      <c r="AD198" s="505">
        <f>SUM('North District :South Disrict'!AB198)</f>
        <v>1.5E-3</v>
      </c>
      <c r="AE198" s="505">
        <f t="shared" si="9"/>
        <v>0</v>
      </c>
    </row>
    <row r="199" spans="1:31" ht="45.75" customHeight="1">
      <c r="A199" s="447"/>
      <c r="B199" s="448" t="s">
        <v>315</v>
      </c>
      <c r="C199" s="449"/>
      <c r="D199" s="487"/>
      <c r="E199" s="449"/>
      <c r="F199" s="487"/>
      <c r="G199" s="449"/>
      <c r="H199" s="489"/>
      <c r="I199" s="449"/>
      <c r="J199" s="487"/>
      <c r="K199" s="449"/>
      <c r="L199" s="487"/>
      <c r="M199" s="448"/>
      <c r="N199" s="448"/>
      <c r="O199" s="501"/>
      <c r="P199" s="449"/>
      <c r="Q199" s="487"/>
      <c r="R199" s="449"/>
      <c r="S199" s="487"/>
      <c r="T199" s="449"/>
      <c r="U199" s="487"/>
      <c r="V199" s="448"/>
      <c r="W199" s="448"/>
      <c r="X199" s="501"/>
      <c r="Y199" s="449"/>
      <c r="Z199" s="487"/>
      <c r="AA199" s="449"/>
      <c r="AB199" s="487"/>
      <c r="AC199" s="448"/>
      <c r="AD199" s="505">
        <f>SUM('North District :South Disrict'!AB199)</f>
        <v>0</v>
      </c>
      <c r="AE199" s="505">
        <f t="shared" si="9"/>
        <v>0</v>
      </c>
    </row>
    <row r="200" spans="1:31" ht="36" customHeight="1">
      <c r="A200" s="447"/>
      <c r="B200" s="448" t="s">
        <v>316</v>
      </c>
      <c r="C200" s="449">
        <f>'North District '!C200+'South Disrict'!C200</f>
        <v>45896</v>
      </c>
      <c r="D200" s="487">
        <f>'North District '!D200+'South Disrict'!D200</f>
        <v>68.843000000000004</v>
      </c>
      <c r="E200" s="449">
        <f>'North District '!E200+'South Disrict'!E200</f>
        <v>45896</v>
      </c>
      <c r="F200" s="487">
        <f>'North District '!F200+'South Disrict'!F200</f>
        <v>68.843000000000004</v>
      </c>
      <c r="G200" s="533">
        <f>E200/C200</f>
        <v>1</v>
      </c>
      <c r="H200" s="533">
        <f>F200/D200</f>
        <v>1</v>
      </c>
      <c r="I200" s="449">
        <f t="shared" ref="I200:I201" si="16">C200-E200</f>
        <v>0</v>
      </c>
      <c r="J200" s="487">
        <f>D200-F200</f>
        <v>0</v>
      </c>
      <c r="K200" s="449"/>
      <c r="L200" s="487"/>
      <c r="M200" s="448"/>
      <c r="N200" s="448"/>
      <c r="O200" s="584">
        <v>1.5E-3</v>
      </c>
      <c r="P200" s="449">
        <f>'North District '!P200+'South Disrict'!P200</f>
        <v>46486</v>
      </c>
      <c r="Q200" s="487">
        <f>P200*O200</f>
        <v>69.728999999999999</v>
      </c>
      <c r="R200" s="449">
        <f t="shared" ref="R200:R201" si="17">P200</f>
        <v>46486</v>
      </c>
      <c r="S200" s="487">
        <f t="shared" ref="S200:S201" si="18">+Q200</f>
        <v>69.728999999999999</v>
      </c>
      <c r="T200" s="449"/>
      <c r="U200" s="487"/>
      <c r="V200" s="448"/>
      <c r="W200" s="448"/>
      <c r="X200" s="584">
        <v>1.5E-3</v>
      </c>
      <c r="Y200" s="449">
        <f>'North District '!Y200+'South Disrict'!Y200</f>
        <v>46486</v>
      </c>
      <c r="Z200" s="487">
        <f>Y200*X200</f>
        <v>69.728999999999999</v>
      </c>
      <c r="AA200" s="449">
        <f t="shared" ref="AA200:AA201" si="19">Y200</f>
        <v>46486</v>
      </c>
      <c r="AB200" s="487">
        <f t="shared" ref="AB200:AB201" si="20">+Z200</f>
        <v>69.728999999999999</v>
      </c>
      <c r="AC200" s="448" t="s">
        <v>604</v>
      </c>
      <c r="AD200" s="505">
        <f>SUM('North District :South Disrict'!AB200)</f>
        <v>69.728999999999999</v>
      </c>
      <c r="AE200" s="505">
        <f t="shared" si="9"/>
        <v>0</v>
      </c>
    </row>
    <row r="201" spans="1:31" ht="39.75" customHeight="1">
      <c r="A201" s="447"/>
      <c r="B201" s="448" t="s">
        <v>324</v>
      </c>
      <c r="C201" s="449">
        <f>'North District '!C201+'South Disrict'!C201</f>
        <v>3</v>
      </c>
      <c r="D201" s="487">
        <f>'North District '!D201+'South Disrict'!D201</f>
        <v>4.5000000000000005E-3</v>
      </c>
      <c r="E201" s="449">
        <f>'North District '!E201+'South Disrict'!E201</f>
        <v>2</v>
      </c>
      <c r="F201" s="487">
        <f>'North District '!F201+'South Disrict'!F201</f>
        <v>3.0000000000000001E-3</v>
      </c>
      <c r="G201" s="533">
        <f>E201/C201</f>
        <v>0.66666666666666663</v>
      </c>
      <c r="H201" s="533">
        <f>F201/D201</f>
        <v>0.66666666666666663</v>
      </c>
      <c r="I201" s="449">
        <f t="shared" si="16"/>
        <v>1</v>
      </c>
      <c r="J201" s="537">
        <f t="shared" ref="J201" si="21">D201-F201</f>
        <v>1.5000000000000005E-3</v>
      </c>
      <c r="K201" s="449"/>
      <c r="L201" s="487"/>
      <c r="M201" s="448"/>
      <c r="N201" s="448"/>
      <c r="O201" s="584">
        <v>1.5E-3</v>
      </c>
      <c r="P201" s="449">
        <f>'North District '!P201+'South Disrict'!P201</f>
        <v>3</v>
      </c>
      <c r="Q201" s="487">
        <f>P201*O201</f>
        <v>4.5000000000000005E-3</v>
      </c>
      <c r="R201" s="449">
        <f t="shared" si="17"/>
        <v>3</v>
      </c>
      <c r="S201" s="487">
        <f t="shared" si="18"/>
        <v>4.5000000000000005E-3</v>
      </c>
      <c r="T201" s="449"/>
      <c r="U201" s="487"/>
      <c r="V201" s="448"/>
      <c r="W201" s="448"/>
      <c r="X201" s="584">
        <v>1.5E-3</v>
      </c>
      <c r="Y201" s="449">
        <f>'North District '!Y201+'South Disrict'!Y201</f>
        <v>3</v>
      </c>
      <c r="Z201" s="487">
        <f>Y201*X201</f>
        <v>4.5000000000000005E-3</v>
      </c>
      <c r="AA201" s="449">
        <f t="shared" si="19"/>
        <v>3</v>
      </c>
      <c r="AB201" s="487">
        <f t="shared" si="20"/>
        <v>4.5000000000000005E-3</v>
      </c>
      <c r="AC201" s="448" t="s">
        <v>604</v>
      </c>
      <c r="AD201" s="505">
        <f>SUM('North District :South Disrict'!AB201)</f>
        <v>4.5000000000000005E-3</v>
      </c>
      <c r="AE201" s="505">
        <f t="shared" si="9"/>
        <v>0</v>
      </c>
    </row>
    <row r="202" spans="1:31" ht="30">
      <c r="A202" s="447"/>
      <c r="B202" s="448" t="s">
        <v>325</v>
      </c>
      <c r="C202" s="449"/>
      <c r="D202" s="487"/>
      <c r="E202" s="449"/>
      <c r="F202" s="487"/>
      <c r="G202" s="449"/>
      <c r="H202" s="489"/>
      <c r="I202" s="449"/>
      <c r="J202" s="487"/>
      <c r="K202" s="449"/>
      <c r="L202" s="487"/>
      <c r="M202" s="448"/>
      <c r="N202" s="448"/>
      <c r="O202" s="501"/>
      <c r="P202" s="449"/>
      <c r="Q202" s="487"/>
      <c r="R202" s="449"/>
      <c r="S202" s="487"/>
      <c r="T202" s="449"/>
      <c r="U202" s="487"/>
      <c r="V202" s="448"/>
      <c r="W202" s="448"/>
      <c r="X202" s="501"/>
      <c r="Y202" s="449"/>
      <c r="Z202" s="487"/>
      <c r="AA202" s="449"/>
      <c r="AB202" s="487"/>
      <c r="AC202" s="448"/>
      <c r="AD202" s="505">
        <f>SUM('North District :South Disrict'!AB202)</f>
        <v>0</v>
      </c>
      <c r="AE202" s="505">
        <f t="shared" si="9"/>
        <v>0</v>
      </c>
    </row>
    <row r="203" spans="1:31" ht="30">
      <c r="A203" s="447">
        <f>+A196+0.01</f>
        <v>7.02</v>
      </c>
      <c r="B203" s="448" t="s">
        <v>255</v>
      </c>
      <c r="C203" s="449">
        <f>'North District '!C203+'South Disrict'!C203</f>
        <v>67445</v>
      </c>
      <c r="D203" s="487">
        <f>'North District '!D203+'South Disrict'!D203</f>
        <v>168.61</v>
      </c>
      <c r="E203" s="449">
        <f>'North District '!E203+'South Disrict'!E203</f>
        <v>66245</v>
      </c>
      <c r="F203" s="487">
        <f>'North District '!F203+'South Disrict'!F203</f>
        <v>168.61</v>
      </c>
      <c r="G203" s="533">
        <f t="shared" ref="G203:H206" si="22">E203/C203</f>
        <v>0.98220772481281049</v>
      </c>
      <c r="H203" s="533">
        <f t="shared" si="22"/>
        <v>1</v>
      </c>
      <c r="I203" s="449">
        <f t="shared" ref="I203:I205" si="23">C203-E203</f>
        <v>1200</v>
      </c>
      <c r="J203" s="487">
        <f t="shared" ref="J203:J205" si="24">D203-F203</f>
        <v>0</v>
      </c>
      <c r="K203" s="449"/>
      <c r="L203" s="487"/>
      <c r="M203" s="448"/>
      <c r="N203" s="448"/>
      <c r="O203" s="501">
        <v>2.5000000000000001E-3</v>
      </c>
      <c r="P203" s="449">
        <f>'North District '!P203+'South Disrict'!P203</f>
        <v>66234</v>
      </c>
      <c r="Q203" s="487">
        <f>P203*O203</f>
        <v>165.58500000000001</v>
      </c>
      <c r="R203" s="449">
        <f t="shared" ref="R203:R204" si="25">P203</f>
        <v>66234</v>
      </c>
      <c r="S203" s="487">
        <f t="shared" ref="S203:S204" si="26">+Q203</f>
        <v>165.58500000000001</v>
      </c>
      <c r="T203" s="449"/>
      <c r="U203" s="487"/>
      <c r="V203" s="448"/>
      <c r="W203" s="448"/>
      <c r="X203" s="501">
        <v>2.5000000000000001E-3</v>
      </c>
      <c r="Y203" s="449">
        <f>'North District '!Y203+'South Disrict'!Y203</f>
        <v>66234</v>
      </c>
      <c r="Z203" s="487">
        <f>Y203*X203</f>
        <v>165.58500000000001</v>
      </c>
      <c r="AA203" s="449">
        <f t="shared" ref="AA203:AA204" si="27">Y203</f>
        <v>66234</v>
      </c>
      <c r="AB203" s="487">
        <f t="shared" ref="AB203:AB204" si="28">+Z203</f>
        <v>165.58500000000001</v>
      </c>
      <c r="AC203" s="448" t="s">
        <v>604</v>
      </c>
      <c r="AD203" s="505">
        <f>SUM('North District :South Disrict'!AB203)</f>
        <v>165.58499999999998</v>
      </c>
      <c r="AE203" s="505">
        <f t="shared" si="9"/>
        <v>0</v>
      </c>
    </row>
    <row r="204" spans="1:31" ht="30">
      <c r="A204" s="447">
        <f t="shared" ref="A204:A205" si="29">+A203+0.01</f>
        <v>7.0299999999999994</v>
      </c>
      <c r="B204" s="448" t="s">
        <v>43</v>
      </c>
      <c r="C204" s="449">
        <f>'North District '!C204+'South Disrict'!C204</f>
        <v>6</v>
      </c>
      <c r="D204" s="487">
        <f>'North District '!D204+'South Disrict'!D204</f>
        <v>1.4999999999999999E-2</v>
      </c>
      <c r="E204" s="449">
        <f>'North District '!E204+'South Disrict'!E204</f>
        <v>6</v>
      </c>
      <c r="F204" s="487">
        <f>'North District '!F204+'South Disrict'!F204</f>
        <v>1.4999999999999999E-2</v>
      </c>
      <c r="G204" s="533">
        <f t="shared" si="22"/>
        <v>1</v>
      </c>
      <c r="H204" s="533">
        <f t="shared" si="22"/>
        <v>1</v>
      </c>
      <c r="I204" s="449">
        <f t="shared" si="23"/>
        <v>0</v>
      </c>
      <c r="J204" s="487">
        <f t="shared" si="24"/>
        <v>0</v>
      </c>
      <c r="K204" s="449"/>
      <c r="L204" s="487"/>
      <c r="M204" s="448"/>
      <c r="N204" s="448"/>
      <c r="O204" s="501">
        <v>2.5000000000000001E-3</v>
      </c>
      <c r="P204" s="449">
        <f>'North District '!P204+'South Disrict'!P204</f>
        <v>7</v>
      </c>
      <c r="Q204" s="487">
        <f>P204*O204</f>
        <v>1.7500000000000002E-2</v>
      </c>
      <c r="R204" s="449">
        <f t="shared" si="25"/>
        <v>7</v>
      </c>
      <c r="S204" s="487">
        <f t="shared" si="26"/>
        <v>1.7500000000000002E-2</v>
      </c>
      <c r="T204" s="449"/>
      <c r="U204" s="487"/>
      <c r="V204" s="448"/>
      <c r="W204" s="448"/>
      <c r="X204" s="501">
        <v>2.5000000000000001E-3</v>
      </c>
      <c r="Y204" s="449">
        <f>'North District '!Y204+'South Disrict'!Y204</f>
        <v>7</v>
      </c>
      <c r="Z204" s="487">
        <f>Y204*X204</f>
        <v>1.7500000000000002E-2</v>
      </c>
      <c r="AA204" s="449">
        <f t="shared" si="27"/>
        <v>7</v>
      </c>
      <c r="AB204" s="487">
        <f t="shared" si="28"/>
        <v>1.7500000000000002E-2</v>
      </c>
      <c r="AC204" s="448" t="s">
        <v>604</v>
      </c>
      <c r="AD204" s="505">
        <f>SUM('North District :South Disrict'!AB204)</f>
        <v>1.7499999999999998E-2</v>
      </c>
      <c r="AE204" s="505">
        <f t="shared" si="9"/>
        <v>0</v>
      </c>
    </row>
    <row r="205" spans="1:31">
      <c r="A205" s="447">
        <f t="shared" si="29"/>
        <v>7.0399999999999991</v>
      </c>
      <c r="B205" s="448" t="s">
        <v>256</v>
      </c>
      <c r="C205" s="449">
        <f>'North District '!C205+'South Disrict'!C205</f>
        <v>3</v>
      </c>
      <c r="D205" s="487">
        <f>'North District '!D205+'South Disrict'!D205</f>
        <v>7.4999999999999997E-3</v>
      </c>
      <c r="E205" s="449">
        <f>'North District '!E205+'South Disrict'!E205</f>
        <v>3</v>
      </c>
      <c r="F205" s="487">
        <f>'North District '!F205+'South Disrict'!F205</f>
        <v>7.4999999999999997E-3</v>
      </c>
      <c r="G205" s="533">
        <f t="shared" si="22"/>
        <v>1</v>
      </c>
      <c r="H205" s="533">
        <f t="shared" si="22"/>
        <v>1</v>
      </c>
      <c r="I205" s="449">
        <f t="shared" si="23"/>
        <v>0</v>
      </c>
      <c r="J205" s="487">
        <f t="shared" si="24"/>
        <v>0</v>
      </c>
      <c r="K205" s="449"/>
      <c r="L205" s="487"/>
      <c r="M205" s="448"/>
      <c r="N205" s="448"/>
      <c r="O205" s="501"/>
      <c r="P205" s="449"/>
      <c r="Q205" s="487"/>
      <c r="R205" s="449"/>
      <c r="S205" s="487"/>
      <c r="T205" s="449"/>
      <c r="U205" s="487"/>
      <c r="V205" s="448"/>
      <c r="W205" s="448"/>
      <c r="X205" s="501"/>
      <c r="Y205" s="449"/>
      <c r="Z205" s="487"/>
      <c r="AA205" s="449"/>
      <c r="AB205" s="487"/>
      <c r="AC205" s="448"/>
      <c r="AD205" s="505">
        <f>SUM('North District :South Disrict'!AB205)</f>
        <v>0</v>
      </c>
      <c r="AE205" s="505">
        <f t="shared" si="9"/>
        <v>0</v>
      </c>
    </row>
    <row r="206" spans="1:31" ht="15.75">
      <c r="A206" s="447"/>
      <c r="B206" s="445" t="s">
        <v>16</v>
      </c>
      <c r="C206" s="445">
        <f>SUM(C197:C205)</f>
        <v>138011</v>
      </c>
      <c r="D206" s="488">
        <f>SUM(D197:D205)</f>
        <v>274.46850000000001</v>
      </c>
      <c r="E206" s="445">
        <f>SUM(E197:E205)</f>
        <v>136810</v>
      </c>
      <c r="F206" s="488">
        <f>SUM(F197:F205)</f>
        <v>274.46999999999997</v>
      </c>
      <c r="G206" s="533">
        <f t="shared" si="22"/>
        <v>0.99129779510328886</v>
      </c>
      <c r="H206" s="533">
        <f t="shared" si="22"/>
        <v>1.0000054651080177</v>
      </c>
      <c r="I206" s="445">
        <f>C206-E206</f>
        <v>1201</v>
      </c>
      <c r="J206" s="488">
        <f>D206-F206</f>
        <v>-1.4999999999645297E-3</v>
      </c>
      <c r="K206" s="445"/>
      <c r="L206" s="488"/>
      <c r="M206" s="445"/>
      <c r="N206" s="445"/>
      <c r="O206" s="718"/>
      <c r="P206" s="445">
        <f>SUM(P197:P205)</f>
        <v>137859</v>
      </c>
      <c r="Q206" s="488">
        <f>SUM(Q197:Q205)</f>
        <v>273.02949999999998</v>
      </c>
      <c r="R206" s="445">
        <f>SUM(R197:R205)</f>
        <v>137859</v>
      </c>
      <c r="S206" s="488">
        <f>SUM(S197:S205)</f>
        <v>273.02949999999998</v>
      </c>
      <c r="T206" s="445"/>
      <c r="U206" s="488"/>
      <c r="V206" s="445"/>
      <c r="W206" s="445"/>
      <c r="X206" s="718"/>
      <c r="Y206" s="445">
        <f>SUM(Y197:Y205)</f>
        <v>137859</v>
      </c>
      <c r="Z206" s="488">
        <f>SUM(Z197:Z205)</f>
        <v>273.02949999999998</v>
      </c>
      <c r="AA206" s="445">
        <f>SUM(AA197:AA205)</f>
        <v>137859</v>
      </c>
      <c r="AB206" s="488">
        <f>SUM(AB197:AB205)</f>
        <v>273.02949999999998</v>
      </c>
      <c r="AC206" s="445"/>
      <c r="AD206" s="505">
        <f>SUM('North District :South Disrict'!AB206)</f>
        <v>273.02949999999998</v>
      </c>
      <c r="AE206" s="505">
        <f t="shared" si="9"/>
        <v>0</v>
      </c>
    </row>
    <row r="207" spans="1:31" ht="31.5">
      <c r="A207" s="500">
        <v>8</v>
      </c>
      <c r="B207" s="444" t="s">
        <v>44</v>
      </c>
      <c r="C207" s="445"/>
      <c r="D207" s="488"/>
      <c r="E207" s="445"/>
      <c r="F207" s="488"/>
      <c r="G207" s="445"/>
      <c r="H207" s="445"/>
      <c r="I207" s="445"/>
      <c r="J207" s="488"/>
      <c r="K207" s="445"/>
      <c r="L207" s="488"/>
      <c r="M207" s="444"/>
      <c r="N207" s="444"/>
      <c r="O207" s="718"/>
      <c r="P207" s="445"/>
      <c r="Q207" s="488"/>
      <c r="R207" s="445"/>
      <c r="S207" s="488"/>
      <c r="T207" s="445"/>
      <c r="U207" s="488"/>
      <c r="V207" s="444"/>
      <c r="W207" s="444"/>
      <c r="X207" s="718"/>
      <c r="Y207" s="445"/>
      <c r="Z207" s="488"/>
      <c r="AA207" s="445"/>
      <c r="AB207" s="488"/>
      <c r="AC207" s="444"/>
      <c r="AD207" s="505">
        <f>SUM('North District :South Disrict'!AB207)</f>
        <v>0</v>
      </c>
      <c r="AE207" s="505">
        <f t="shared" si="9"/>
        <v>0</v>
      </c>
    </row>
    <row r="208" spans="1:31" ht="15.75">
      <c r="A208" s="447"/>
      <c r="B208" s="444" t="s">
        <v>333</v>
      </c>
      <c r="C208" s="449"/>
      <c r="D208" s="487"/>
      <c r="E208" s="449"/>
      <c r="F208" s="487"/>
      <c r="G208" s="449"/>
      <c r="H208" s="449"/>
      <c r="I208" s="449"/>
      <c r="J208" s="487"/>
      <c r="K208" s="449"/>
      <c r="L208" s="487"/>
      <c r="M208" s="448"/>
      <c r="N208" s="448"/>
      <c r="O208" s="501"/>
      <c r="P208" s="449"/>
      <c r="Q208" s="487"/>
      <c r="R208" s="449"/>
      <c r="S208" s="487"/>
      <c r="T208" s="449"/>
      <c r="U208" s="487"/>
      <c r="V208" s="448"/>
      <c r="W208" s="448"/>
      <c r="X208" s="501"/>
      <c r="Y208" s="449"/>
      <c r="Z208" s="487"/>
      <c r="AA208" s="449"/>
      <c r="AB208" s="487"/>
      <c r="AC208" s="448"/>
      <c r="AD208" s="505">
        <f>SUM('North District :South Disrict'!AB208)</f>
        <v>0</v>
      </c>
      <c r="AE208" s="505">
        <f t="shared" si="9"/>
        <v>0</v>
      </c>
    </row>
    <row r="209" spans="1:31" ht="30">
      <c r="A209" s="447">
        <v>8.01</v>
      </c>
      <c r="B209" s="448" t="s">
        <v>45</v>
      </c>
      <c r="C209" s="449">
        <f>'North District '!C209+'South Disrict'!C209</f>
        <v>10736</v>
      </c>
      <c r="D209" s="487">
        <f>'North District '!D209+'South Disrict'!D209</f>
        <v>42.945999999999998</v>
      </c>
      <c r="E209" s="449">
        <f>'North District '!E209+'South Disrict'!E209</f>
        <v>9966</v>
      </c>
      <c r="F209" s="487">
        <f>'North District '!F209+'South Disrict'!F209</f>
        <v>39.86</v>
      </c>
      <c r="G209" s="533">
        <f t="shared" ref="G209:G211" si="30">E209/C209</f>
        <v>0.92827868852459017</v>
      </c>
      <c r="H209" s="533">
        <f t="shared" ref="H209:H211" si="31">F209/D209</f>
        <v>0.92814231826014071</v>
      </c>
      <c r="I209" s="449">
        <f t="shared" ref="I209:I211" si="32">C209-E209</f>
        <v>770</v>
      </c>
      <c r="J209" s="487">
        <f t="shared" ref="J209:J211" si="33">D209-F209</f>
        <v>3.0859999999999985</v>
      </c>
      <c r="K209" s="449"/>
      <c r="L209" s="487"/>
      <c r="M209" s="448"/>
      <c r="N209" s="448"/>
      <c r="O209" s="501">
        <v>4.0000000000000001E-3</v>
      </c>
      <c r="P209" s="449">
        <f>'North District '!P209+'South Disrict'!P209</f>
        <v>9966</v>
      </c>
      <c r="Q209" s="487">
        <f>P209*O209</f>
        <v>39.864000000000004</v>
      </c>
      <c r="R209" s="449">
        <f t="shared" ref="R209:R211" si="34">P209</f>
        <v>9966</v>
      </c>
      <c r="S209" s="487">
        <f t="shared" ref="S209:S211" si="35">+Q209</f>
        <v>39.864000000000004</v>
      </c>
      <c r="T209" s="449"/>
      <c r="U209" s="487"/>
      <c r="V209" s="448"/>
      <c r="W209" s="448"/>
      <c r="X209" s="501">
        <v>4.0000000000000001E-3</v>
      </c>
      <c r="Y209" s="449">
        <f>'North District '!Y209+'South Disrict'!Y209</f>
        <v>9966</v>
      </c>
      <c r="Z209" s="487">
        <f>Y209*X209</f>
        <v>39.864000000000004</v>
      </c>
      <c r="AA209" s="449">
        <f t="shared" ref="AA209:AA211" si="36">Y209</f>
        <v>9966</v>
      </c>
      <c r="AB209" s="487">
        <f t="shared" ref="AB209:AB211" si="37">+Z209</f>
        <v>39.864000000000004</v>
      </c>
      <c r="AC209" s="448" t="s">
        <v>604</v>
      </c>
      <c r="AD209" s="505">
        <f>SUM('North District :South Disrict'!AB209)</f>
        <v>39.864000000000004</v>
      </c>
      <c r="AE209" s="505">
        <f t="shared" si="9"/>
        <v>0</v>
      </c>
    </row>
    <row r="210" spans="1:31" ht="30">
      <c r="A210" s="447">
        <f t="shared" ref="A210:A212" si="38">+A209+0.01</f>
        <v>8.02</v>
      </c>
      <c r="B210" s="448" t="s">
        <v>46</v>
      </c>
      <c r="C210" s="449">
        <f>'North District '!C210+'South Disrict'!C210</f>
        <v>374</v>
      </c>
      <c r="D210" s="487">
        <f>'North District '!D210+'South Disrict'!D210</f>
        <v>1.49</v>
      </c>
      <c r="E210" s="449">
        <f>'North District '!E210+'South Disrict'!E210</f>
        <v>359</v>
      </c>
      <c r="F210" s="487">
        <f>'North District '!F210+'South Disrict'!F210</f>
        <v>1</v>
      </c>
      <c r="G210" s="533">
        <f t="shared" si="30"/>
        <v>0.9598930481283422</v>
      </c>
      <c r="H210" s="533">
        <f t="shared" si="31"/>
        <v>0.67114093959731547</v>
      </c>
      <c r="I210" s="449">
        <f t="shared" si="32"/>
        <v>15</v>
      </c>
      <c r="J210" s="487">
        <f t="shared" si="33"/>
        <v>0.49</v>
      </c>
      <c r="K210" s="449"/>
      <c r="L210" s="487"/>
      <c r="M210" s="448"/>
      <c r="N210" s="448"/>
      <c r="O210" s="501">
        <v>4.0000000000000001E-3</v>
      </c>
      <c r="P210" s="449">
        <f>'North District '!P210+'South Disrict'!P210</f>
        <v>333</v>
      </c>
      <c r="Q210" s="487">
        <f t="shared" ref="Q210:Q211" si="39">P210*O210</f>
        <v>1.3320000000000001</v>
      </c>
      <c r="R210" s="449">
        <f t="shared" si="34"/>
        <v>333</v>
      </c>
      <c r="S210" s="487">
        <f t="shared" si="35"/>
        <v>1.3320000000000001</v>
      </c>
      <c r="T210" s="449"/>
      <c r="U210" s="487"/>
      <c r="V210" s="448"/>
      <c r="W210" s="448"/>
      <c r="X210" s="501">
        <v>4.0000000000000001E-3</v>
      </c>
      <c r="Y210" s="449">
        <f>'North District '!Y210+'South Disrict'!Y210</f>
        <v>333</v>
      </c>
      <c r="Z210" s="487">
        <f t="shared" ref="Z210:Z211" si="40">Y210*X210</f>
        <v>1.3320000000000001</v>
      </c>
      <c r="AA210" s="449">
        <f t="shared" si="36"/>
        <v>333</v>
      </c>
      <c r="AB210" s="487">
        <f t="shared" si="37"/>
        <v>1.3320000000000001</v>
      </c>
      <c r="AC210" s="448" t="s">
        <v>604</v>
      </c>
      <c r="AD210" s="505">
        <f>SUM('North District :South Disrict'!AB210)</f>
        <v>1.3319999999999999</v>
      </c>
      <c r="AE210" s="505">
        <f t="shared" si="9"/>
        <v>0</v>
      </c>
    </row>
    <row r="211" spans="1:31" ht="30">
      <c r="A211" s="447">
        <f t="shared" si="38"/>
        <v>8.0299999999999994</v>
      </c>
      <c r="B211" s="448" t="s">
        <v>47</v>
      </c>
      <c r="C211" s="449">
        <f>'North District '!C211+'South Disrict'!C211</f>
        <v>1828</v>
      </c>
      <c r="D211" s="487">
        <f>'North District '!D211+'South Disrict'!D211</f>
        <v>7.3079999999999998</v>
      </c>
      <c r="E211" s="449">
        <f>'North District '!E211+'South Disrict'!E211</f>
        <v>1776</v>
      </c>
      <c r="F211" s="487">
        <f>'North District '!F211+'South Disrict'!F211</f>
        <v>7.0540000000000003</v>
      </c>
      <c r="G211" s="533">
        <f t="shared" si="30"/>
        <v>0.97155361050328226</v>
      </c>
      <c r="H211" s="533">
        <f t="shared" si="31"/>
        <v>0.96524356869184458</v>
      </c>
      <c r="I211" s="449">
        <f t="shared" si="32"/>
        <v>52</v>
      </c>
      <c r="J211" s="487">
        <f t="shared" si="33"/>
        <v>0.25399999999999956</v>
      </c>
      <c r="K211" s="449"/>
      <c r="L211" s="487"/>
      <c r="M211" s="448"/>
      <c r="N211" s="448"/>
      <c r="O211" s="501">
        <v>4.0000000000000001E-3</v>
      </c>
      <c r="P211" s="449">
        <f>'North District '!P211+'South Disrict'!P211</f>
        <v>1749</v>
      </c>
      <c r="Q211" s="487">
        <f t="shared" si="39"/>
        <v>6.9960000000000004</v>
      </c>
      <c r="R211" s="449">
        <f t="shared" si="34"/>
        <v>1749</v>
      </c>
      <c r="S211" s="487">
        <f t="shared" si="35"/>
        <v>6.9960000000000004</v>
      </c>
      <c r="T211" s="449"/>
      <c r="U211" s="487"/>
      <c r="V211" s="448"/>
      <c r="W211" s="448"/>
      <c r="X211" s="501">
        <v>4.0000000000000001E-3</v>
      </c>
      <c r="Y211" s="449">
        <f>'North District '!Y211+'South Disrict'!Y211</f>
        <v>1749</v>
      </c>
      <c r="Z211" s="487">
        <f t="shared" si="40"/>
        <v>6.9960000000000004</v>
      </c>
      <c r="AA211" s="449">
        <f t="shared" si="36"/>
        <v>1749</v>
      </c>
      <c r="AB211" s="487">
        <f t="shared" si="37"/>
        <v>6.9960000000000004</v>
      </c>
      <c r="AC211" s="448" t="s">
        <v>604</v>
      </c>
      <c r="AD211" s="505">
        <f>SUM('North District :South Disrict'!AB211)</f>
        <v>6.9959999999999996</v>
      </c>
      <c r="AE211" s="505">
        <f t="shared" si="9"/>
        <v>0</v>
      </c>
    </row>
    <row r="212" spans="1:31">
      <c r="A212" s="447">
        <f t="shared" si="38"/>
        <v>8.0399999999999991</v>
      </c>
      <c r="B212" s="448" t="s">
        <v>48</v>
      </c>
      <c r="C212" s="449"/>
      <c r="D212" s="487"/>
      <c r="E212" s="449"/>
      <c r="F212" s="487"/>
      <c r="G212" s="449"/>
      <c r="H212" s="449"/>
      <c r="I212" s="449"/>
      <c r="J212" s="487"/>
      <c r="K212" s="449"/>
      <c r="L212" s="487"/>
      <c r="M212" s="448"/>
      <c r="N212" s="448"/>
      <c r="O212" s="501"/>
      <c r="P212" s="449"/>
      <c r="Q212" s="487"/>
      <c r="R212" s="449"/>
      <c r="S212" s="487"/>
      <c r="T212" s="449"/>
      <c r="U212" s="487"/>
      <c r="V212" s="448"/>
      <c r="W212" s="448"/>
      <c r="X212" s="501"/>
      <c r="Y212" s="449"/>
      <c r="Z212" s="487"/>
      <c r="AA212" s="449"/>
      <c r="AB212" s="487"/>
      <c r="AC212" s="448"/>
      <c r="AD212" s="505">
        <f>SUM('North District :South Disrict'!AB212)</f>
        <v>0</v>
      </c>
      <c r="AE212" s="505">
        <f t="shared" si="9"/>
        <v>0</v>
      </c>
    </row>
    <row r="213" spans="1:31" ht="15.75">
      <c r="A213" s="447"/>
      <c r="B213" s="444" t="s">
        <v>334</v>
      </c>
      <c r="C213" s="449"/>
      <c r="D213" s="487"/>
      <c r="E213" s="449"/>
      <c r="F213" s="487"/>
      <c r="G213" s="449"/>
      <c r="H213" s="449"/>
      <c r="I213" s="449"/>
      <c r="J213" s="487"/>
      <c r="K213" s="449"/>
      <c r="L213" s="487"/>
      <c r="M213" s="448"/>
      <c r="N213" s="448"/>
      <c r="O213" s="501"/>
      <c r="P213" s="449"/>
      <c r="Q213" s="487"/>
      <c r="R213" s="449"/>
      <c r="S213" s="487"/>
      <c r="T213" s="449"/>
      <c r="U213" s="487"/>
      <c r="V213" s="448"/>
      <c r="W213" s="448"/>
      <c r="X213" s="501"/>
      <c r="Y213" s="449"/>
      <c r="Z213" s="487"/>
      <c r="AA213" s="449"/>
      <c r="AB213" s="487"/>
      <c r="AC213" s="448"/>
      <c r="AD213" s="505">
        <f>SUM('North District :South Disrict'!AB213)</f>
        <v>0</v>
      </c>
      <c r="AE213" s="505">
        <f t="shared" si="9"/>
        <v>0</v>
      </c>
    </row>
    <row r="214" spans="1:31" ht="30">
      <c r="A214" s="447">
        <v>8.01</v>
      </c>
      <c r="B214" s="448" t="s">
        <v>45</v>
      </c>
      <c r="C214" s="449">
        <f>'North District '!C214+'South Disrict'!C214</f>
        <v>5659</v>
      </c>
      <c r="D214" s="487">
        <f>'North District '!D214+'South Disrict'!D214</f>
        <v>11.32</v>
      </c>
      <c r="E214" s="449">
        <f>'North District '!E214+'South Disrict'!E214</f>
        <v>5155</v>
      </c>
      <c r="F214" s="487">
        <f>'North District '!F214+'South Disrict'!F214</f>
        <v>10.308</v>
      </c>
      <c r="G214" s="533">
        <f t="shared" ref="G214:G216" si="41">E214/C214</f>
        <v>0.91093832832655941</v>
      </c>
      <c r="H214" s="533">
        <f t="shared" ref="H214:H216" si="42">F214/D214</f>
        <v>0.91060070671378091</v>
      </c>
      <c r="I214" s="449">
        <f t="shared" ref="I214:I216" si="43">C214-E214</f>
        <v>504</v>
      </c>
      <c r="J214" s="487">
        <f t="shared" ref="J214:J216" si="44">D214-F214</f>
        <v>1.0120000000000005</v>
      </c>
      <c r="K214" s="449"/>
      <c r="L214" s="487"/>
      <c r="M214" s="448"/>
      <c r="N214" s="448"/>
      <c r="O214" s="501">
        <v>2E-3</v>
      </c>
      <c r="P214" s="449">
        <f>'North District '!P214+'South Disrict'!P214</f>
        <v>5155</v>
      </c>
      <c r="Q214" s="487">
        <f t="shared" ref="Q214:Q216" si="45">P214*O214</f>
        <v>10.31</v>
      </c>
      <c r="R214" s="449">
        <f t="shared" ref="R214:R216" si="46">P214</f>
        <v>5155</v>
      </c>
      <c r="S214" s="487">
        <f t="shared" ref="S214:S216" si="47">+Q214</f>
        <v>10.31</v>
      </c>
      <c r="T214" s="449"/>
      <c r="U214" s="487"/>
      <c r="V214" s="448"/>
      <c r="W214" s="448"/>
      <c r="X214" s="501">
        <v>2E-3</v>
      </c>
      <c r="Y214" s="449">
        <f>'North District '!Y214+'South Disrict'!Y214</f>
        <v>5155</v>
      </c>
      <c r="Z214" s="487">
        <f t="shared" ref="Z214:Z216" si="48">Y214*X214</f>
        <v>10.31</v>
      </c>
      <c r="AA214" s="449">
        <f t="shared" ref="AA214:AA216" si="49">Y214</f>
        <v>5155</v>
      </c>
      <c r="AB214" s="487">
        <f t="shared" ref="AB214:AB216" si="50">+Z214</f>
        <v>10.31</v>
      </c>
      <c r="AC214" s="448" t="s">
        <v>604</v>
      </c>
      <c r="AD214" s="505">
        <f>SUM('North District :South Disrict'!AB214)</f>
        <v>10.309999999999999</v>
      </c>
      <c r="AE214" s="505">
        <f t="shared" si="9"/>
        <v>0</v>
      </c>
    </row>
    <row r="215" spans="1:31" ht="30">
      <c r="A215" s="447">
        <f t="shared" ref="A215:A217" si="51">+A214+0.01</f>
        <v>8.02</v>
      </c>
      <c r="B215" s="448" t="s">
        <v>46</v>
      </c>
      <c r="C215" s="449">
        <f>'North District '!C215+'South Disrict'!C215</f>
        <v>127</v>
      </c>
      <c r="D215" s="487">
        <f>'North District '!D215+'South Disrict'!D215</f>
        <v>0.26</v>
      </c>
      <c r="E215" s="449">
        <f>'North District '!E215+'South Disrict'!E215</f>
        <v>127</v>
      </c>
      <c r="F215" s="487">
        <f>'North District '!F215+'South Disrict'!F215</f>
        <v>0.253</v>
      </c>
      <c r="G215" s="533">
        <f t="shared" si="41"/>
        <v>1</v>
      </c>
      <c r="H215" s="533">
        <f t="shared" si="42"/>
        <v>0.97307692307692306</v>
      </c>
      <c r="I215" s="449">
        <f t="shared" si="43"/>
        <v>0</v>
      </c>
      <c r="J215" s="487">
        <f t="shared" si="44"/>
        <v>7.0000000000000062E-3</v>
      </c>
      <c r="K215" s="449"/>
      <c r="L215" s="487"/>
      <c r="M215" s="448"/>
      <c r="N215" s="448"/>
      <c r="O215" s="501">
        <v>2E-3</v>
      </c>
      <c r="P215" s="449">
        <f>'North District '!P215+'South Disrict'!P215</f>
        <v>179</v>
      </c>
      <c r="Q215" s="487">
        <f t="shared" si="45"/>
        <v>0.35799999999999998</v>
      </c>
      <c r="R215" s="449">
        <f t="shared" si="46"/>
        <v>179</v>
      </c>
      <c r="S215" s="487">
        <f t="shared" si="47"/>
        <v>0.35799999999999998</v>
      </c>
      <c r="T215" s="449"/>
      <c r="U215" s="487"/>
      <c r="V215" s="448"/>
      <c r="W215" s="448"/>
      <c r="X215" s="501">
        <v>2E-3</v>
      </c>
      <c r="Y215" s="449">
        <f>'North District '!Y215+'South Disrict'!Y215</f>
        <v>179</v>
      </c>
      <c r="Z215" s="487">
        <f t="shared" si="48"/>
        <v>0.35799999999999998</v>
      </c>
      <c r="AA215" s="449">
        <f t="shared" si="49"/>
        <v>179</v>
      </c>
      <c r="AB215" s="487">
        <f t="shared" si="50"/>
        <v>0.35799999999999998</v>
      </c>
      <c r="AC215" s="448" t="s">
        <v>604</v>
      </c>
      <c r="AD215" s="505">
        <f>SUM('North District :South Disrict'!AB215)</f>
        <v>0.35799999999999998</v>
      </c>
      <c r="AE215" s="505">
        <f t="shared" si="9"/>
        <v>0</v>
      </c>
    </row>
    <row r="216" spans="1:31" ht="30">
      <c r="A216" s="447">
        <f t="shared" si="51"/>
        <v>8.0299999999999994</v>
      </c>
      <c r="B216" s="448" t="s">
        <v>47</v>
      </c>
      <c r="C216" s="449">
        <f>'North District '!C216+'South Disrict'!C216</f>
        <v>898</v>
      </c>
      <c r="D216" s="487">
        <f>'North District '!D216+'South Disrict'!D216</f>
        <v>1.8</v>
      </c>
      <c r="E216" s="449">
        <f>'North District '!E216+'South Disrict'!E216</f>
        <v>866</v>
      </c>
      <c r="F216" s="487">
        <f>'North District '!F216+'South Disrict'!F216</f>
        <v>1.732</v>
      </c>
      <c r="G216" s="533">
        <f t="shared" si="41"/>
        <v>0.96436525612472157</v>
      </c>
      <c r="H216" s="533">
        <f t="shared" si="42"/>
        <v>0.9622222222222222</v>
      </c>
      <c r="I216" s="449">
        <f t="shared" si="43"/>
        <v>32</v>
      </c>
      <c r="J216" s="487">
        <f t="shared" si="44"/>
        <v>6.800000000000006E-2</v>
      </c>
      <c r="K216" s="449"/>
      <c r="L216" s="487"/>
      <c r="M216" s="448"/>
      <c r="N216" s="448"/>
      <c r="O216" s="501">
        <v>2E-3</v>
      </c>
      <c r="P216" s="449">
        <f>'North District '!P216+'South Disrict'!P216</f>
        <v>893</v>
      </c>
      <c r="Q216" s="487">
        <f t="shared" si="45"/>
        <v>1.786</v>
      </c>
      <c r="R216" s="449">
        <f t="shared" si="46"/>
        <v>893</v>
      </c>
      <c r="S216" s="487">
        <f t="shared" si="47"/>
        <v>1.786</v>
      </c>
      <c r="T216" s="449"/>
      <c r="U216" s="487"/>
      <c r="V216" s="448"/>
      <c r="W216" s="448"/>
      <c r="X216" s="501">
        <v>2E-3</v>
      </c>
      <c r="Y216" s="449">
        <f>'North District '!Y216+'South Disrict'!Y216</f>
        <v>893</v>
      </c>
      <c r="Z216" s="487">
        <f t="shared" si="48"/>
        <v>1.786</v>
      </c>
      <c r="AA216" s="449">
        <f t="shared" si="49"/>
        <v>893</v>
      </c>
      <c r="AB216" s="487">
        <f t="shared" si="50"/>
        <v>1.786</v>
      </c>
      <c r="AC216" s="448" t="s">
        <v>604</v>
      </c>
      <c r="AD216" s="505">
        <f>SUM('North District :South Disrict'!AB216)</f>
        <v>1.786</v>
      </c>
      <c r="AE216" s="505">
        <f t="shared" si="9"/>
        <v>0</v>
      </c>
    </row>
    <row r="217" spans="1:31">
      <c r="A217" s="447">
        <f t="shared" si="51"/>
        <v>8.0399999999999991</v>
      </c>
      <c r="B217" s="448" t="s">
        <v>48</v>
      </c>
      <c r="C217" s="449"/>
      <c r="D217" s="487"/>
      <c r="E217" s="449"/>
      <c r="F217" s="487"/>
      <c r="G217" s="449"/>
      <c r="H217" s="449"/>
      <c r="I217" s="449"/>
      <c r="J217" s="487"/>
      <c r="K217" s="449"/>
      <c r="L217" s="487"/>
      <c r="M217" s="448"/>
      <c r="N217" s="448"/>
      <c r="O217" s="501"/>
      <c r="P217" s="449"/>
      <c r="Q217" s="487"/>
      <c r="R217" s="449"/>
      <c r="S217" s="487"/>
      <c r="T217" s="449"/>
      <c r="U217" s="487"/>
      <c r="V217" s="448"/>
      <c r="W217" s="448"/>
      <c r="X217" s="501"/>
      <c r="Y217" s="449"/>
      <c r="Z217" s="487"/>
      <c r="AA217" s="449"/>
      <c r="AB217" s="487"/>
      <c r="AC217" s="448"/>
      <c r="AD217" s="505">
        <f>SUM('North District :South Disrict'!AB217)</f>
        <v>0</v>
      </c>
      <c r="AE217" s="505">
        <f t="shared" si="9"/>
        <v>0</v>
      </c>
    </row>
    <row r="218" spans="1:31" ht="15.75">
      <c r="A218" s="447"/>
      <c r="B218" s="445" t="s">
        <v>36</v>
      </c>
      <c r="C218" s="445">
        <f>SUM(C209:C217)</f>
        <v>19622</v>
      </c>
      <c r="D218" s="488">
        <f>SUM(D209:D217)</f>
        <v>65.123999999999995</v>
      </c>
      <c r="E218" s="445">
        <f>SUM(E209:E217)</f>
        <v>18249</v>
      </c>
      <c r="F218" s="488">
        <f>SUM(F209:F217)</f>
        <v>60.207000000000001</v>
      </c>
      <c r="G218" s="532">
        <f>E218/C218</f>
        <v>0.93002752013046586</v>
      </c>
      <c r="H218" s="532">
        <f>F218/D218</f>
        <v>0.92449788096554275</v>
      </c>
      <c r="I218" s="445">
        <f>C218-E218</f>
        <v>1373</v>
      </c>
      <c r="J218" s="488">
        <f>D218-F218</f>
        <v>4.9169999999999945</v>
      </c>
      <c r="K218" s="445"/>
      <c r="L218" s="488"/>
      <c r="M218" s="445"/>
      <c r="N218" s="445"/>
      <c r="O218" s="718"/>
      <c r="P218" s="445">
        <f>SUM(P209:P217)</f>
        <v>18275</v>
      </c>
      <c r="Q218" s="488">
        <f>SUM(Q209:Q217)</f>
        <v>60.646000000000008</v>
      </c>
      <c r="R218" s="445">
        <f>SUM(R209:R217)</f>
        <v>18275</v>
      </c>
      <c r="S218" s="488">
        <f>SUM(S209:S217)</f>
        <v>60.646000000000008</v>
      </c>
      <c r="T218" s="445"/>
      <c r="U218" s="488"/>
      <c r="V218" s="445"/>
      <c r="W218" s="445"/>
      <c r="X218" s="718"/>
      <c r="Y218" s="445">
        <f>SUM(Y209:Y217)</f>
        <v>18275</v>
      </c>
      <c r="Z218" s="488">
        <f>SUM(Z209:Z217)</f>
        <v>60.646000000000008</v>
      </c>
      <c r="AA218" s="445">
        <f>SUM(AA209:AA217)</f>
        <v>18275</v>
      </c>
      <c r="AB218" s="488">
        <f>SUM(AB209:AB217)</f>
        <v>60.646000000000008</v>
      </c>
      <c r="AC218" s="445"/>
      <c r="AD218" s="505">
        <f>SUM('North District :South Disrict'!AB218)</f>
        <v>60.646000000000001</v>
      </c>
      <c r="AE218" s="505">
        <f t="shared" si="9"/>
        <v>0</v>
      </c>
    </row>
    <row r="219" spans="1:31" ht="48" customHeight="1">
      <c r="A219" s="500">
        <v>9</v>
      </c>
      <c r="B219" s="444" t="s">
        <v>49</v>
      </c>
      <c r="C219" s="445"/>
      <c r="D219" s="488"/>
      <c r="E219" s="445"/>
      <c r="F219" s="488"/>
      <c r="G219" s="445"/>
      <c r="H219" s="445"/>
      <c r="I219" s="445"/>
      <c r="J219" s="488"/>
      <c r="K219" s="445"/>
      <c r="L219" s="488"/>
      <c r="M219" s="444"/>
      <c r="N219" s="444"/>
      <c r="O219" s="718"/>
      <c r="P219" s="445"/>
      <c r="Q219" s="488"/>
      <c r="R219" s="445"/>
      <c r="S219" s="488"/>
      <c r="T219" s="445"/>
      <c r="U219" s="488"/>
      <c r="V219" s="444"/>
      <c r="W219" s="444"/>
      <c r="X219" s="718"/>
      <c r="Y219" s="445"/>
      <c r="Z219" s="488"/>
      <c r="AA219" s="445"/>
      <c r="AB219" s="488"/>
      <c r="AC219" s="444"/>
      <c r="AD219" s="505">
        <f>SUM('North District :South Disrict'!AB219)</f>
        <v>0</v>
      </c>
      <c r="AE219" s="505">
        <f t="shared" si="9"/>
        <v>0</v>
      </c>
    </row>
    <row r="220" spans="1:31">
      <c r="A220" s="447">
        <v>9.01</v>
      </c>
      <c r="B220" s="448" t="s">
        <v>50</v>
      </c>
      <c r="C220" s="449"/>
      <c r="D220" s="487"/>
      <c r="E220" s="449"/>
      <c r="F220" s="487"/>
      <c r="G220" s="449"/>
      <c r="H220" s="449"/>
      <c r="I220" s="449"/>
      <c r="J220" s="487"/>
      <c r="K220" s="449"/>
      <c r="L220" s="487"/>
      <c r="M220" s="448"/>
      <c r="N220" s="448"/>
      <c r="O220" s="501">
        <v>0.2</v>
      </c>
      <c r="P220" s="449"/>
      <c r="Q220" s="487"/>
      <c r="R220" s="449"/>
      <c r="S220" s="487"/>
      <c r="T220" s="449"/>
      <c r="U220" s="487"/>
      <c r="V220" s="448"/>
      <c r="W220" s="448"/>
      <c r="X220" s="501">
        <v>0.2</v>
      </c>
      <c r="Y220" s="449"/>
      <c r="Z220" s="487"/>
      <c r="AA220" s="449"/>
      <c r="AB220" s="487"/>
      <c r="AC220" s="448"/>
      <c r="AD220" s="505">
        <f>SUM('North District :South Disrict'!AB220)</f>
        <v>0</v>
      </c>
      <c r="AE220" s="505">
        <f t="shared" si="9"/>
        <v>0</v>
      </c>
    </row>
    <row r="221" spans="1:31">
      <c r="A221" s="447">
        <v>9.02</v>
      </c>
      <c r="B221" s="448" t="s">
        <v>51</v>
      </c>
      <c r="C221" s="449"/>
      <c r="D221" s="487"/>
      <c r="E221" s="449"/>
      <c r="F221" s="487"/>
      <c r="G221" s="449"/>
      <c r="H221" s="449"/>
      <c r="I221" s="449"/>
      <c r="J221" s="487"/>
      <c r="K221" s="449"/>
      <c r="L221" s="487"/>
      <c r="M221" s="448"/>
      <c r="N221" s="448"/>
      <c r="O221" s="501">
        <v>0.5</v>
      </c>
      <c r="P221" s="449"/>
      <c r="Q221" s="487"/>
      <c r="R221" s="449"/>
      <c r="S221" s="487"/>
      <c r="T221" s="449"/>
      <c r="U221" s="487"/>
      <c r="V221" s="448"/>
      <c r="W221" s="448"/>
      <c r="X221" s="501">
        <v>0.5</v>
      </c>
      <c r="Y221" s="449"/>
      <c r="Z221" s="487"/>
      <c r="AA221" s="449"/>
      <c r="AB221" s="487"/>
      <c r="AC221" s="448"/>
      <c r="AD221" s="505">
        <f>SUM('North District :South Disrict'!AB221)</f>
        <v>0</v>
      </c>
      <c r="AE221" s="505">
        <f t="shared" si="9"/>
        <v>0</v>
      </c>
    </row>
    <row r="222" spans="1:31" ht="15.75">
      <c r="A222" s="447"/>
      <c r="B222" s="444" t="s">
        <v>36</v>
      </c>
      <c r="C222" s="445"/>
      <c r="D222" s="488"/>
      <c r="E222" s="445"/>
      <c r="F222" s="488"/>
      <c r="G222" s="445"/>
      <c r="H222" s="445"/>
      <c r="I222" s="445"/>
      <c r="J222" s="488"/>
      <c r="K222" s="445"/>
      <c r="L222" s="488"/>
      <c r="M222" s="444"/>
      <c r="N222" s="444"/>
      <c r="O222" s="718"/>
      <c r="P222" s="445"/>
      <c r="Q222" s="488"/>
      <c r="R222" s="445"/>
      <c r="S222" s="488"/>
      <c r="T222" s="445"/>
      <c r="U222" s="488"/>
      <c r="V222" s="444"/>
      <c r="W222" s="444"/>
      <c r="X222" s="718"/>
      <c r="Y222" s="445"/>
      <c r="Z222" s="488"/>
      <c r="AA222" s="445"/>
      <c r="AB222" s="488"/>
      <c r="AC222" s="444"/>
      <c r="AD222" s="505">
        <f>SUM('North District :South Disrict'!AB222)</f>
        <v>0</v>
      </c>
      <c r="AE222" s="505">
        <f t="shared" si="9"/>
        <v>0</v>
      </c>
    </row>
    <row r="223" spans="1:31" ht="15.75">
      <c r="A223" s="443" t="s">
        <v>52</v>
      </c>
      <c r="B223" s="444" t="s">
        <v>53</v>
      </c>
      <c r="C223" s="445"/>
      <c r="D223" s="488"/>
      <c r="E223" s="445"/>
      <c r="F223" s="488"/>
      <c r="G223" s="445"/>
      <c r="H223" s="445"/>
      <c r="I223" s="445"/>
      <c r="J223" s="488"/>
      <c r="K223" s="445"/>
      <c r="L223" s="488"/>
      <c r="M223" s="444"/>
      <c r="N223" s="444"/>
      <c r="O223" s="718"/>
      <c r="P223" s="445"/>
      <c r="Q223" s="488"/>
      <c r="R223" s="445"/>
      <c r="S223" s="488"/>
      <c r="T223" s="445"/>
      <c r="U223" s="488"/>
      <c r="V223" s="444"/>
      <c r="W223" s="444"/>
      <c r="X223" s="718"/>
      <c r="Y223" s="445"/>
      <c r="Z223" s="488"/>
      <c r="AA223" s="445"/>
      <c r="AB223" s="488"/>
      <c r="AC223" s="444"/>
      <c r="AD223" s="505">
        <f>SUM('North District :South Disrict'!AB223)</f>
        <v>0</v>
      </c>
      <c r="AE223" s="505">
        <f t="shared" si="9"/>
        <v>0</v>
      </c>
    </row>
    <row r="224" spans="1:31" ht="15.75">
      <c r="A224" s="500">
        <v>10</v>
      </c>
      <c r="B224" s="444" t="s">
        <v>268</v>
      </c>
      <c r="C224" s="445"/>
      <c r="D224" s="488"/>
      <c r="E224" s="445"/>
      <c r="F224" s="488"/>
      <c r="G224" s="445"/>
      <c r="H224" s="445"/>
      <c r="I224" s="445"/>
      <c r="J224" s="488"/>
      <c r="K224" s="445"/>
      <c r="L224" s="488"/>
      <c r="M224" s="444"/>
      <c r="N224" s="444"/>
      <c r="O224" s="718"/>
      <c r="P224" s="445"/>
      <c r="Q224" s="488"/>
      <c r="R224" s="445"/>
      <c r="S224" s="488"/>
      <c r="T224" s="445"/>
      <c r="U224" s="488"/>
      <c r="V224" s="444"/>
      <c r="W224" s="444"/>
      <c r="X224" s="718"/>
      <c r="Y224" s="445"/>
      <c r="Z224" s="488"/>
      <c r="AA224" s="445"/>
      <c r="AB224" s="488"/>
      <c r="AC224" s="444"/>
      <c r="AD224" s="505">
        <f>SUM('North District :South Disrict'!AB224)</f>
        <v>0</v>
      </c>
      <c r="AE224" s="505">
        <f t="shared" si="9"/>
        <v>0</v>
      </c>
    </row>
    <row r="225" spans="1:31" ht="15.75">
      <c r="A225" s="503"/>
      <c r="B225" s="444" t="s">
        <v>269</v>
      </c>
      <c r="C225" s="445"/>
      <c r="D225" s="488"/>
      <c r="E225" s="445"/>
      <c r="F225" s="488"/>
      <c r="G225" s="445"/>
      <c r="H225" s="445"/>
      <c r="I225" s="445"/>
      <c r="J225" s="488"/>
      <c r="K225" s="445"/>
      <c r="L225" s="488"/>
      <c r="M225" s="444"/>
      <c r="N225" s="444"/>
      <c r="O225" s="718"/>
      <c r="P225" s="445"/>
      <c r="Q225" s="488"/>
      <c r="R225" s="445"/>
      <c r="S225" s="488"/>
      <c r="T225" s="445"/>
      <c r="U225" s="488"/>
      <c r="V225" s="444"/>
      <c r="W225" s="444"/>
      <c r="X225" s="718"/>
      <c r="Y225" s="445"/>
      <c r="Z225" s="488"/>
      <c r="AA225" s="445"/>
      <c r="AB225" s="488"/>
      <c r="AC225" s="444"/>
      <c r="AD225" s="505">
        <f>SUM('North District :South Disrict'!AB225)</f>
        <v>0</v>
      </c>
      <c r="AE225" s="505">
        <f t="shared" si="9"/>
        <v>0</v>
      </c>
    </row>
    <row r="226" spans="1:31" ht="30">
      <c r="A226" s="447">
        <v>10.01</v>
      </c>
      <c r="B226" s="493" t="s">
        <v>294</v>
      </c>
      <c r="C226" s="490"/>
      <c r="D226" s="491"/>
      <c r="E226" s="490"/>
      <c r="F226" s="491"/>
      <c r="G226" s="490"/>
      <c r="H226" s="490"/>
      <c r="I226" s="490"/>
      <c r="J226" s="491"/>
      <c r="K226" s="490"/>
      <c r="L226" s="491"/>
      <c r="M226" s="493"/>
      <c r="N226" s="493"/>
      <c r="O226" s="722"/>
      <c r="P226" s="490"/>
      <c r="Q226" s="491"/>
      <c r="R226" s="490"/>
      <c r="S226" s="491"/>
      <c r="T226" s="490"/>
      <c r="U226" s="491"/>
      <c r="V226" s="493"/>
      <c r="W226" s="493"/>
      <c r="X226" s="722"/>
      <c r="Y226" s="490"/>
      <c r="Z226" s="491"/>
      <c r="AA226" s="490"/>
      <c r="AB226" s="491"/>
      <c r="AC226" s="493"/>
      <c r="AD226" s="505">
        <f>SUM('North District :South Disrict'!AB226)</f>
        <v>0</v>
      </c>
      <c r="AE226" s="505">
        <f t="shared" si="9"/>
        <v>0</v>
      </c>
    </row>
    <row r="227" spans="1:31" ht="30">
      <c r="A227" s="447">
        <v>10.02</v>
      </c>
      <c r="B227" s="493" t="s">
        <v>295</v>
      </c>
      <c r="C227" s="490"/>
      <c r="D227" s="491"/>
      <c r="E227" s="490"/>
      <c r="F227" s="491"/>
      <c r="G227" s="490"/>
      <c r="H227" s="490"/>
      <c r="I227" s="490"/>
      <c r="J227" s="491"/>
      <c r="K227" s="490"/>
      <c r="L227" s="491"/>
      <c r="M227" s="493"/>
      <c r="N227" s="493"/>
      <c r="O227" s="722"/>
      <c r="P227" s="490"/>
      <c r="Q227" s="491"/>
      <c r="R227" s="490"/>
      <c r="S227" s="491"/>
      <c r="T227" s="490"/>
      <c r="U227" s="491"/>
      <c r="V227" s="493"/>
      <c r="W227" s="493"/>
      <c r="X227" s="722"/>
      <c r="Y227" s="490"/>
      <c r="Z227" s="491"/>
      <c r="AA227" s="490"/>
      <c r="AB227" s="491"/>
      <c r="AC227" s="493"/>
      <c r="AD227" s="505">
        <f>SUM('North District :South Disrict'!AB227)</f>
        <v>0</v>
      </c>
      <c r="AE227" s="505">
        <f t="shared" si="9"/>
        <v>0</v>
      </c>
    </row>
    <row r="228" spans="1:31" ht="45">
      <c r="A228" s="447">
        <f>+A227+0.01</f>
        <v>10.029999999999999</v>
      </c>
      <c r="B228" s="492" t="s">
        <v>239</v>
      </c>
      <c r="C228" s="490"/>
      <c r="D228" s="491"/>
      <c r="E228" s="490"/>
      <c r="F228" s="491"/>
      <c r="G228" s="490"/>
      <c r="H228" s="490"/>
      <c r="I228" s="490"/>
      <c r="J228" s="491"/>
      <c r="K228" s="490"/>
      <c r="L228" s="491"/>
      <c r="M228" s="492"/>
      <c r="N228" s="492"/>
      <c r="O228" s="723"/>
      <c r="P228" s="490"/>
      <c r="Q228" s="491"/>
      <c r="R228" s="490"/>
      <c r="S228" s="491"/>
      <c r="T228" s="490"/>
      <c r="U228" s="491"/>
      <c r="V228" s="492"/>
      <c r="W228" s="492"/>
      <c r="X228" s="723"/>
      <c r="Y228" s="490"/>
      <c r="Z228" s="491"/>
      <c r="AA228" s="490"/>
      <c r="AB228" s="491"/>
      <c r="AC228" s="492"/>
      <c r="AD228" s="505">
        <f>SUM('North District :South Disrict'!AB228)</f>
        <v>0</v>
      </c>
      <c r="AE228" s="505">
        <f t="shared" si="9"/>
        <v>0</v>
      </c>
    </row>
    <row r="229" spans="1:31" ht="15.75">
      <c r="A229" s="447"/>
      <c r="B229" s="444" t="s">
        <v>240</v>
      </c>
      <c r="C229" s="445"/>
      <c r="D229" s="488"/>
      <c r="E229" s="445"/>
      <c r="F229" s="488"/>
      <c r="G229" s="445"/>
      <c r="H229" s="445"/>
      <c r="I229" s="445"/>
      <c r="J229" s="488"/>
      <c r="K229" s="445"/>
      <c r="L229" s="488"/>
      <c r="M229" s="444"/>
      <c r="N229" s="444"/>
      <c r="O229" s="718"/>
      <c r="P229" s="445"/>
      <c r="Q229" s="488"/>
      <c r="R229" s="445"/>
      <c r="S229" s="488"/>
      <c r="T229" s="445"/>
      <c r="U229" s="488"/>
      <c r="V229" s="444"/>
      <c r="W229" s="444"/>
      <c r="X229" s="718"/>
      <c r="Y229" s="445"/>
      <c r="Z229" s="488"/>
      <c r="AA229" s="445"/>
      <c r="AB229" s="488"/>
      <c r="AC229" s="444"/>
      <c r="AD229" s="505">
        <f>SUM('North District :South Disrict'!AB229)</f>
        <v>0</v>
      </c>
      <c r="AE229" s="505">
        <f t="shared" ref="AE229:AE292" si="52">AD229-AB229</f>
        <v>0</v>
      </c>
    </row>
    <row r="230" spans="1:31" ht="30">
      <c r="A230" s="447">
        <v>10.039999999999999</v>
      </c>
      <c r="B230" s="493" t="s">
        <v>310</v>
      </c>
      <c r="C230" s="490"/>
      <c r="D230" s="491"/>
      <c r="E230" s="490"/>
      <c r="F230" s="491"/>
      <c r="G230" s="490"/>
      <c r="H230" s="490"/>
      <c r="I230" s="490"/>
      <c r="J230" s="491"/>
      <c r="K230" s="490"/>
      <c r="L230" s="491"/>
      <c r="M230" s="493"/>
      <c r="N230" s="493"/>
      <c r="O230" s="723"/>
      <c r="P230" s="490"/>
      <c r="Q230" s="491"/>
      <c r="R230" s="490"/>
      <c r="S230" s="491"/>
      <c r="T230" s="490"/>
      <c r="U230" s="491"/>
      <c r="V230" s="493"/>
      <c r="W230" s="493"/>
      <c r="X230" s="723"/>
      <c r="Y230" s="490"/>
      <c r="Z230" s="491"/>
      <c r="AA230" s="490"/>
      <c r="AB230" s="491"/>
      <c r="AC230" s="493"/>
      <c r="AD230" s="505">
        <f>SUM('North District :South Disrict'!AB230)</f>
        <v>0</v>
      </c>
      <c r="AE230" s="505">
        <f t="shared" si="52"/>
        <v>0</v>
      </c>
    </row>
    <row r="231" spans="1:31">
      <c r="A231" s="447"/>
      <c r="B231" s="536" t="s">
        <v>54</v>
      </c>
      <c r="C231" s="491"/>
      <c r="D231" s="491"/>
      <c r="E231" s="491"/>
      <c r="F231" s="491"/>
      <c r="G231" s="491"/>
      <c r="H231" s="491"/>
      <c r="I231" s="491"/>
      <c r="J231" s="491"/>
      <c r="K231" s="491"/>
      <c r="L231" s="491"/>
      <c r="M231" s="536"/>
      <c r="N231" s="536"/>
      <c r="O231" s="722"/>
      <c r="P231" s="491"/>
      <c r="Q231" s="491"/>
      <c r="R231" s="491"/>
      <c r="S231" s="491"/>
      <c r="T231" s="491"/>
      <c r="U231" s="491"/>
      <c r="V231" s="536"/>
      <c r="W231" s="536"/>
      <c r="X231" s="722"/>
      <c r="Y231" s="491"/>
      <c r="Z231" s="491"/>
      <c r="AA231" s="491"/>
      <c r="AB231" s="491"/>
      <c r="AC231" s="536"/>
      <c r="AD231" s="505">
        <f>SUM('North District :South Disrict'!AB231)</f>
        <v>0</v>
      </c>
      <c r="AE231" s="505">
        <f t="shared" si="52"/>
        <v>0</v>
      </c>
    </row>
    <row r="232" spans="1:31">
      <c r="A232" s="447"/>
      <c r="B232" s="536" t="s">
        <v>55</v>
      </c>
      <c r="C232" s="491"/>
      <c r="D232" s="491"/>
      <c r="E232" s="491"/>
      <c r="F232" s="491"/>
      <c r="G232" s="491"/>
      <c r="H232" s="491"/>
      <c r="I232" s="491"/>
      <c r="J232" s="491"/>
      <c r="K232" s="491"/>
      <c r="L232" s="491"/>
      <c r="M232" s="536"/>
      <c r="N232" s="536"/>
      <c r="O232" s="722"/>
      <c r="P232" s="491"/>
      <c r="Q232" s="491"/>
      <c r="R232" s="491"/>
      <c r="S232" s="491"/>
      <c r="T232" s="491"/>
      <c r="U232" s="491"/>
      <c r="V232" s="536"/>
      <c r="W232" s="536"/>
      <c r="X232" s="722"/>
      <c r="Y232" s="491"/>
      <c r="Z232" s="491"/>
      <c r="AA232" s="491"/>
      <c r="AB232" s="491"/>
      <c r="AC232" s="536"/>
      <c r="AD232" s="505">
        <f>SUM('North District :South Disrict'!AB232)</f>
        <v>0</v>
      </c>
      <c r="AE232" s="505">
        <f t="shared" si="52"/>
        <v>0</v>
      </c>
    </row>
    <row r="233" spans="1:31">
      <c r="A233" s="447"/>
      <c r="B233" s="536" t="s">
        <v>56</v>
      </c>
      <c r="C233" s="491"/>
      <c r="D233" s="491"/>
      <c r="E233" s="491"/>
      <c r="F233" s="491"/>
      <c r="G233" s="491"/>
      <c r="H233" s="491"/>
      <c r="I233" s="491"/>
      <c r="J233" s="491"/>
      <c r="K233" s="491"/>
      <c r="L233" s="491"/>
      <c r="M233" s="536"/>
      <c r="N233" s="536"/>
      <c r="O233" s="722"/>
      <c r="P233" s="491"/>
      <c r="Q233" s="491"/>
      <c r="R233" s="491"/>
      <c r="S233" s="491"/>
      <c r="T233" s="491"/>
      <c r="U233" s="491"/>
      <c r="V233" s="536"/>
      <c r="W233" s="536"/>
      <c r="X233" s="722"/>
      <c r="Y233" s="491"/>
      <c r="Z233" s="491"/>
      <c r="AA233" s="491"/>
      <c r="AB233" s="491"/>
      <c r="AC233" s="536"/>
      <c r="AD233" s="505">
        <f>SUM('North District :South Disrict'!AB233)</f>
        <v>0</v>
      </c>
      <c r="AE233" s="505">
        <f t="shared" si="52"/>
        <v>0</v>
      </c>
    </row>
    <row r="234" spans="1:31" ht="45">
      <c r="A234" s="447">
        <v>10.050000000000001</v>
      </c>
      <c r="B234" s="493" t="s">
        <v>311</v>
      </c>
      <c r="C234" s="491"/>
      <c r="D234" s="491"/>
      <c r="E234" s="491"/>
      <c r="F234" s="491"/>
      <c r="G234" s="491"/>
      <c r="H234" s="491"/>
      <c r="I234" s="491"/>
      <c r="J234" s="491"/>
      <c r="K234" s="491"/>
      <c r="L234" s="491"/>
      <c r="M234" s="536"/>
      <c r="N234" s="536"/>
      <c r="O234" s="723"/>
      <c r="P234" s="491"/>
      <c r="Q234" s="491"/>
      <c r="R234" s="491"/>
      <c r="S234" s="491"/>
      <c r="T234" s="491"/>
      <c r="U234" s="491"/>
      <c r="V234" s="536"/>
      <c r="W234" s="536"/>
      <c r="X234" s="723"/>
      <c r="Y234" s="491"/>
      <c r="Z234" s="491"/>
      <c r="AA234" s="491"/>
      <c r="AB234" s="491"/>
      <c r="AC234" s="536"/>
      <c r="AD234" s="505">
        <f>SUM('North District :South Disrict'!AB234)</f>
        <v>0</v>
      </c>
      <c r="AE234" s="505">
        <f t="shared" si="52"/>
        <v>0</v>
      </c>
    </row>
    <row r="235" spans="1:31">
      <c r="A235" s="447"/>
      <c r="B235" s="536" t="s">
        <v>54</v>
      </c>
      <c r="C235" s="491"/>
      <c r="D235" s="491"/>
      <c r="E235" s="491"/>
      <c r="F235" s="491"/>
      <c r="G235" s="491"/>
      <c r="H235" s="491"/>
      <c r="I235" s="491"/>
      <c r="J235" s="491"/>
      <c r="K235" s="491"/>
      <c r="L235" s="491"/>
      <c r="M235" s="536"/>
      <c r="N235" s="536"/>
      <c r="O235" s="722"/>
      <c r="P235" s="491"/>
      <c r="Q235" s="491"/>
      <c r="R235" s="491"/>
      <c r="S235" s="491"/>
      <c r="T235" s="491"/>
      <c r="U235" s="491"/>
      <c r="V235" s="536"/>
      <c r="W235" s="536"/>
      <c r="X235" s="722"/>
      <c r="Y235" s="491"/>
      <c r="Z235" s="491"/>
      <c r="AA235" s="491"/>
      <c r="AB235" s="491"/>
      <c r="AC235" s="536"/>
      <c r="AD235" s="505">
        <f>SUM('North District :South Disrict'!AB235)</f>
        <v>0</v>
      </c>
      <c r="AE235" s="505">
        <f t="shared" si="52"/>
        <v>0</v>
      </c>
    </row>
    <row r="236" spans="1:31">
      <c r="A236" s="447"/>
      <c r="B236" s="536" t="s">
        <v>55</v>
      </c>
      <c r="C236" s="491"/>
      <c r="D236" s="491"/>
      <c r="E236" s="491"/>
      <c r="F236" s="491"/>
      <c r="G236" s="491"/>
      <c r="H236" s="491"/>
      <c r="I236" s="491"/>
      <c r="J236" s="491"/>
      <c r="K236" s="491"/>
      <c r="L236" s="491"/>
      <c r="M236" s="536"/>
      <c r="N236" s="536"/>
      <c r="O236" s="722"/>
      <c r="P236" s="491"/>
      <c r="Q236" s="491"/>
      <c r="R236" s="491"/>
      <c r="S236" s="491"/>
      <c r="T236" s="491"/>
      <c r="U236" s="491"/>
      <c r="V236" s="536"/>
      <c r="W236" s="536"/>
      <c r="X236" s="722"/>
      <c r="Y236" s="491"/>
      <c r="Z236" s="491"/>
      <c r="AA236" s="491"/>
      <c r="AB236" s="491"/>
      <c r="AC236" s="536"/>
      <c r="AD236" s="505">
        <f>SUM('North District :South Disrict'!AB236)</f>
        <v>0</v>
      </c>
      <c r="AE236" s="505">
        <f t="shared" si="52"/>
        <v>0</v>
      </c>
    </row>
    <row r="237" spans="1:31">
      <c r="A237" s="447"/>
      <c r="B237" s="536" t="s">
        <v>56</v>
      </c>
      <c r="C237" s="491"/>
      <c r="D237" s="491"/>
      <c r="E237" s="491"/>
      <c r="F237" s="491"/>
      <c r="G237" s="491"/>
      <c r="H237" s="491"/>
      <c r="I237" s="491"/>
      <c r="J237" s="491"/>
      <c r="K237" s="491"/>
      <c r="L237" s="491"/>
      <c r="M237" s="536"/>
      <c r="N237" s="536"/>
      <c r="O237" s="722"/>
      <c r="P237" s="491"/>
      <c r="Q237" s="491"/>
      <c r="R237" s="491"/>
      <c r="S237" s="491"/>
      <c r="T237" s="491"/>
      <c r="U237" s="491"/>
      <c r="V237" s="536"/>
      <c r="W237" s="536"/>
      <c r="X237" s="722"/>
      <c r="Y237" s="491"/>
      <c r="Z237" s="491"/>
      <c r="AA237" s="491"/>
      <c r="AB237" s="491"/>
      <c r="AC237" s="536"/>
      <c r="AD237" s="505">
        <f>SUM('North District :South Disrict'!AB237)</f>
        <v>0</v>
      </c>
      <c r="AE237" s="505">
        <f t="shared" si="52"/>
        <v>0</v>
      </c>
    </row>
    <row r="238" spans="1:31" ht="60">
      <c r="A238" s="447">
        <f>+A234+0.01</f>
        <v>10.06</v>
      </c>
      <c r="B238" s="492" t="s">
        <v>241</v>
      </c>
      <c r="C238" s="490"/>
      <c r="D238" s="491"/>
      <c r="E238" s="490"/>
      <c r="F238" s="491"/>
      <c r="G238" s="490"/>
      <c r="H238" s="490"/>
      <c r="I238" s="490"/>
      <c r="J238" s="491"/>
      <c r="K238" s="490"/>
      <c r="L238" s="491"/>
      <c r="M238" s="492"/>
      <c r="N238" s="492"/>
      <c r="O238" s="723"/>
      <c r="P238" s="490"/>
      <c r="Q238" s="491"/>
      <c r="R238" s="490"/>
      <c r="S238" s="491"/>
      <c r="T238" s="490"/>
      <c r="U238" s="491"/>
      <c r="V238" s="492"/>
      <c r="W238" s="492"/>
      <c r="X238" s="723"/>
      <c r="Y238" s="490"/>
      <c r="Z238" s="491"/>
      <c r="AA238" s="490"/>
      <c r="AB238" s="491"/>
      <c r="AC238" s="492"/>
      <c r="AD238" s="505">
        <f>SUM('North District :South Disrict'!AB238)</f>
        <v>0</v>
      </c>
      <c r="AE238" s="505">
        <f t="shared" si="52"/>
        <v>0</v>
      </c>
    </row>
    <row r="239" spans="1:31" ht="45">
      <c r="A239" s="447">
        <f t="shared" ref="A239:A260" si="53">+A238+0.01</f>
        <v>10.07</v>
      </c>
      <c r="B239" s="492" t="s">
        <v>57</v>
      </c>
      <c r="C239" s="490"/>
      <c r="D239" s="491"/>
      <c r="E239" s="490"/>
      <c r="F239" s="491"/>
      <c r="G239" s="490"/>
      <c r="H239" s="490"/>
      <c r="I239" s="490"/>
      <c r="J239" s="491"/>
      <c r="K239" s="490"/>
      <c r="L239" s="491"/>
      <c r="M239" s="492"/>
      <c r="N239" s="492"/>
      <c r="O239" s="723"/>
      <c r="P239" s="490"/>
      <c r="Q239" s="491"/>
      <c r="R239" s="490"/>
      <c r="S239" s="491"/>
      <c r="T239" s="490"/>
      <c r="U239" s="491"/>
      <c r="V239" s="492"/>
      <c r="W239" s="492"/>
      <c r="X239" s="723"/>
      <c r="Y239" s="490"/>
      <c r="Z239" s="491"/>
      <c r="AA239" s="490"/>
      <c r="AB239" s="491"/>
      <c r="AC239" s="492"/>
      <c r="AD239" s="505">
        <f>SUM('North District :South Disrict'!AB239)</f>
        <v>0</v>
      </c>
      <c r="AE239" s="505">
        <f t="shared" si="52"/>
        <v>0</v>
      </c>
    </row>
    <row r="240" spans="1:31">
      <c r="A240" s="447"/>
      <c r="B240" s="492" t="s">
        <v>58</v>
      </c>
      <c r="C240" s="490"/>
      <c r="D240" s="491"/>
      <c r="E240" s="490"/>
      <c r="F240" s="491"/>
      <c r="G240" s="490"/>
      <c r="H240" s="490"/>
      <c r="I240" s="490"/>
      <c r="J240" s="491"/>
      <c r="K240" s="490"/>
      <c r="L240" s="491"/>
      <c r="M240" s="492"/>
      <c r="N240" s="492"/>
      <c r="O240" s="501"/>
      <c r="P240" s="449"/>
      <c r="Q240" s="491"/>
      <c r="R240" s="490"/>
      <c r="S240" s="491"/>
      <c r="T240" s="490"/>
      <c r="U240" s="491"/>
      <c r="V240" s="492"/>
      <c r="W240" s="492"/>
      <c r="X240" s="501"/>
      <c r="Y240" s="449"/>
      <c r="Z240" s="491"/>
      <c r="AA240" s="490"/>
      <c r="AB240" s="491"/>
      <c r="AC240" s="492"/>
      <c r="AD240" s="505">
        <f>SUM('North District :South Disrict'!AB240)</f>
        <v>0</v>
      </c>
      <c r="AE240" s="505">
        <f t="shared" si="52"/>
        <v>0</v>
      </c>
    </row>
    <row r="241" spans="1:31" ht="30">
      <c r="A241" s="447"/>
      <c r="B241" s="492" t="s">
        <v>59</v>
      </c>
      <c r="C241" s="490"/>
      <c r="D241" s="491"/>
      <c r="E241" s="490"/>
      <c r="F241" s="491"/>
      <c r="G241" s="490"/>
      <c r="H241" s="490"/>
      <c r="I241" s="490"/>
      <c r="J241" s="491"/>
      <c r="K241" s="490"/>
      <c r="L241" s="491"/>
      <c r="M241" s="492"/>
      <c r="N241" s="492"/>
      <c r="O241" s="501"/>
      <c r="P241" s="490"/>
      <c r="Q241" s="491"/>
      <c r="R241" s="490"/>
      <c r="S241" s="491"/>
      <c r="T241" s="490"/>
      <c r="U241" s="491"/>
      <c r="V241" s="492"/>
      <c r="W241" s="492"/>
      <c r="X241" s="501"/>
      <c r="Y241" s="490"/>
      <c r="Z241" s="491"/>
      <c r="AA241" s="490"/>
      <c r="AB241" s="491"/>
      <c r="AC241" s="492"/>
      <c r="AD241" s="505">
        <f>SUM('North District :South Disrict'!AB241)</f>
        <v>0</v>
      </c>
      <c r="AE241" s="505">
        <f t="shared" si="52"/>
        <v>0</v>
      </c>
    </row>
    <row r="242" spans="1:31">
      <c r="A242" s="447"/>
      <c r="B242" s="492" t="s">
        <v>60</v>
      </c>
      <c r="C242" s="490"/>
      <c r="D242" s="491"/>
      <c r="E242" s="490"/>
      <c r="F242" s="491"/>
      <c r="G242" s="490"/>
      <c r="H242" s="490"/>
      <c r="I242" s="490"/>
      <c r="J242" s="491"/>
      <c r="K242" s="490"/>
      <c r="L242" s="491"/>
      <c r="M242" s="492"/>
      <c r="N242" s="492"/>
      <c r="O242" s="501"/>
      <c r="P242" s="490"/>
      <c r="Q242" s="491"/>
      <c r="R242" s="490"/>
      <c r="S242" s="491"/>
      <c r="T242" s="490"/>
      <c r="U242" s="491"/>
      <c r="V242" s="492"/>
      <c r="W242" s="492"/>
      <c r="X242" s="501"/>
      <c r="Y242" s="490"/>
      <c r="Z242" s="491"/>
      <c r="AA242" s="490"/>
      <c r="AB242" s="491"/>
      <c r="AC242" s="492"/>
      <c r="AD242" s="505">
        <f>SUM('North District :South Disrict'!AB242)</f>
        <v>0</v>
      </c>
      <c r="AE242" s="505">
        <f t="shared" si="52"/>
        <v>0</v>
      </c>
    </row>
    <row r="243" spans="1:31" ht="15.75">
      <c r="A243" s="447"/>
      <c r="B243" s="445" t="s">
        <v>16</v>
      </c>
      <c r="C243" s="445"/>
      <c r="D243" s="488"/>
      <c r="E243" s="445"/>
      <c r="F243" s="488"/>
      <c r="G243" s="445"/>
      <c r="H243" s="445"/>
      <c r="I243" s="445"/>
      <c r="J243" s="488"/>
      <c r="K243" s="445"/>
      <c r="L243" s="488"/>
      <c r="M243" s="445"/>
      <c r="N243" s="445"/>
      <c r="O243" s="718"/>
      <c r="P243" s="445"/>
      <c r="Q243" s="488"/>
      <c r="R243" s="445"/>
      <c r="S243" s="488"/>
      <c r="T243" s="445"/>
      <c r="U243" s="488"/>
      <c r="V243" s="445"/>
      <c r="W243" s="445"/>
      <c r="X243" s="718"/>
      <c r="Y243" s="445"/>
      <c r="Z243" s="488"/>
      <c r="AA243" s="445"/>
      <c r="AB243" s="488"/>
      <c r="AC243" s="445"/>
      <c r="AD243" s="505">
        <f>SUM('North District :South Disrict'!AB243)</f>
        <v>0</v>
      </c>
      <c r="AE243" s="505">
        <f t="shared" si="52"/>
        <v>0</v>
      </c>
    </row>
    <row r="244" spans="1:31" ht="15.75">
      <c r="A244" s="447"/>
      <c r="B244" s="445" t="s">
        <v>38</v>
      </c>
      <c r="C244" s="445"/>
      <c r="D244" s="488"/>
      <c r="E244" s="445"/>
      <c r="F244" s="488"/>
      <c r="G244" s="445"/>
      <c r="H244" s="445"/>
      <c r="I244" s="445"/>
      <c r="J244" s="488"/>
      <c r="K244" s="445"/>
      <c r="L244" s="488"/>
      <c r="M244" s="445"/>
      <c r="N244" s="445"/>
      <c r="O244" s="718"/>
      <c r="P244" s="445"/>
      <c r="Q244" s="488"/>
      <c r="R244" s="445"/>
      <c r="S244" s="488"/>
      <c r="T244" s="445"/>
      <c r="U244" s="488"/>
      <c r="V244" s="445"/>
      <c r="W244" s="445"/>
      <c r="X244" s="718"/>
      <c r="Y244" s="445"/>
      <c r="Z244" s="488"/>
      <c r="AA244" s="445"/>
      <c r="AB244" s="488"/>
      <c r="AC244" s="445"/>
      <c r="AD244" s="505">
        <f>SUM('North District :South Disrict'!AB244)</f>
        <v>0</v>
      </c>
      <c r="AE244" s="505">
        <f t="shared" si="52"/>
        <v>0</v>
      </c>
    </row>
    <row r="245" spans="1:31" ht="47.25">
      <c r="A245" s="447"/>
      <c r="B245" s="444" t="s">
        <v>257</v>
      </c>
      <c r="C245" s="445"/>
      <c r="D245" s="488"/>
      <c r="E245" s="445"/>
      <c r="F245" s="488"/>
      <c r="G245" s="445"/>
      <c r="H245" s="445"/>
      <c r="I245" s="445"/>
      <c r="J245" s="488"/>
      <c r="K245" s="445"/>
      <c r="L245" s="488"/>
      <c r="M245" s="444"/>
      <c r="N245" s="444"/>
      <c r="O245" s="718"/>
      <c r="P245" s="445"/>
      <c r="Q245" s="488"/>
      <c r="R245" s="445"/>
      <c r="S245" s="488"/>
      <c r="T245" s="445"/>
      <c r="U245" s="488"/>
      <c r="V245" s="444"/>
      <c r="W245" s="444"/>
      <c r="X245" s="718"/>
      <c r="Y245" s="445"/>
      <c r="Z245" s="488"/>
      <c r="AA245" s="445"/>
      <c r="AB245" s="488"/>
      <c r="AC245" s="444"/>
      <c r="AD245" s="505">
        <f>SUM('North District :South Disrict'!AB245)</f>
        <v>0</v>
      </c>
      <c r="AE245" s="505">
        <f t="shared" si="52"/>
        <v>0</v>
      </c>
    </row>
    <row r="246" spans="1:31" ht="15.75">
      <c r="A246" s="447"/>
      <c r="B246" s="444" t="s">
        <v>269</v>
      </c>
      <c r="C246" s="445"/>
      <c r="D246" s="488"/>
      <c r="E246" s="445"/>
      <c r="F246" s="488"/>
      <c r="G246" s="445"/>
      <c r="H246" s="445"/>
      <c r="I246" s="445"/>
      <c r="J246" s="488"/>
      <c r="K246" s="445"/>
      <c r="L246" s="488"/>
      <c r="M246" s="444"/>
      <c r="N246" s="444"/>
      <c r="O246" s="718"/>
      <c r="P246" s="445"/>
      <c r="Q246" s="488"/>
      <c r="R246" s="445"/>
      <c r="S246" s="488"/>
      <c r="T246" s="445"/>
      <c r="U246" s="488"/>
      <c r="V246" s="444"/>
      <c r="W246" s="444"/>
      <c r="X246" s="718"/>
      <c r="Y246" s="445"/>
      <c r="Z246" s="488"/>
      <c r="AA246" s="445"/>
      <c r="AB246" s="488"/>
      <c r="AC246" s="444"/>
      <c r="AD246" s="505">
        <f>SUM('North District :South Disrict'!AB246)</f>
        <v>0</v>
      </c>
      <c r="AE246" s="505">
        <f t="shared" si="52"/>
        <v>0</v>
      </c>
    </row>
    <row r="247" spans="1:31" ht="45">
      <c r="A247" s="447">
        <f>+A239+0.01</f>
        <v>10.08</v>
      </c>
      <c r="B247" s="448" t="s">
        <v>312</v>
      </c>
      <c r="C247" s="449">
        <f>'North District '!C247+'South Disrict'!C247</f>
        <v>179</v>
      </c>
      <c r="D247" s="487">
        <f>'North District '!D247+'South Disrict'!D247</f>
        <v>1124.671</v>
      </c>
      <c r="E247" s="449">
        <f>'North District '!E247+'South Disrict'!E247</f>
        <v>179</v>
      </c>
      <c r="F247" s="487">
        <f>'North District '!F247+'South Disrict'!F247</f>
        <v>1124.68</v>
      </c>
      <c r="G247" s="533">
        <f t="shared" ref="G247" si="54">E247/C247</f>
        <v>1</v>
      </c>
      <c r="H247" s="533">
        <f t="shared" ref="H247" si="55">F247/D247</f>
        <v>1.00000800234024</v>
      </c>
      <c r="I247" s="449">
        <f>C247-E247</f>
        <v>0</v>
      </c>
      <c r="J247" s="487">
        <f>D247-F247</f>
        <v>-9.0000000000145519E-3</v>
      </c>
      <c r="K247" s="449"/>
      <c r="L247" s="487"/>
      <c r="M247" s="448"/>
      <c r="N247" s="448"/>
      <c r="O247" s="581">
        <v>7.2021600000000001</v>
      </c>
      <c r="P247" s="449">
        <f>'North District '!P247+'South Disrict'!P247</f>
        <v>179</v>
      </c>
      <c r="Q247" s="487">
        <f>P247*O247</f>
        <v>1289.1866400000001</v>
      </c>
      <c r="R247" s="449">
        <f t="shared" ref="R247" si="56">P247</f>
        <v>179</v>
      </c>
      <c r="S247" s="487">
        <f t="shared" ref="S247" si="57">+Q247</f>
        <v>1289.1866400000001</v>
      </c>
      <c r="T247" s="449"/>
      <c r="U247" s="487"/>
      <c r="V247" s="448"/>
      <c r="W247" s="448"/>
      <c r="X247" s="581">
        <v>7.2021600000000001</v>
      </c>
      <c r="Y247" s="449">
        <f>'North District '!Y247+'South Disrict'!Y247</f>
        <v>179</v>
      </c>
      <c r="Z247" s="487">
        <f>Y247*X247</f>
        <v>1289.1866400000001</v>
      </c>
      <c r="AA247" s="449">
        <f t="shared" ref="AA247" si="58">Y247</f>
        <v>179</v>
      </c>
      <c r="AB247" s="487">
        <f t="shared" ref="AB247" si="59">+Z247</f>
        <v>1289.1866400000001</v>
      </c>
      <c r="AC247" s="448" t="s">
        <v>605</v>
      </c>
      <c r="AD247" s="505">
        <f>SUM('North District :South Disrict'!AB247)</f>
        <v>1289.1866399999999</v>
      </c>
      <c r="AE247" s="505">
        <f t="shared" si="52"/>
        <v>0</v>
      </c>
    </row>
    <row r="248" spans="1:31" ht="30">
      <c r="A248" s="447">
        <v>10.09</v>
      </c>
      <c r="B248" s="448" t="s">
        <v>313</v>
      </c>
      <c r="C248" s="449"/>
      <c r="D248" s="487"/>
      <c r="E248" s="449"/>
      <c r="F248" s="487"/>
      <c r="G248" s="449"/>
      <c r="H248" s="449"/>
      <c r="I248" s="449"/>
      <c r="J248" s="487"/>
      <c r="K248" s="449"/>
      <c r="L248" s="487"/>
      <c r="M248" s="448"/>
      <c r="N248" s="448"/>
      <c r="O248" s="577"/>
      <c r="P248" s="449"/>
      <c r="Q248" s="487"/>
      <c r="R248" s="449"/>
      <c r="S248" s="487"/>
      <c r="T248" s="449"/>
      <c r="U248" s="487"/>
      <c r="V248" s="448"/>
      <c r="W248" s="448"/>
      <c r="X248" s="577"/>
      <c r="Y248" s="449"/>
      <c r="Z248" s="487"/>
      <c r="AA248" s="449"/>
      <c r="AB248" s="487"/>
      <c r="AC248" s="448"/>
      <c r="AD248" s="505">
        <f>SUM('North District :South Disrict'!AB248)</f>
        <v>0</v>
      </c>
      <c r="AE248" s="505">
        <f t="shared" si="52"/>
        <v>0</v>
      </c>
    </row>
    <row r="249" spans="1:31" ht="30">
      <c r="A249" s="447">
        <v>10.1</v>
      </c>
      <c r="B249" s="493" t="s">
        <v>242</v>
      </c>
      <c r="C249" s="490"/>
      <c r="D249" s="491"/>
      <c r="E249" s="490"/>
      <c r="F249" s="491"/>
      <c r="G249" s="490"/>
      <c r="H249" s="490"/>
      <c r="I249" s="490"/>
      <c r="J249" s="491"/>
      <c r="K249" s="490"/>
      <c r="L249" s="491"/>
      <c r="M249" s="493"/>
      <c r="N249" s="493"/>
      <c r="O249" s="581"/>
      <c r="P249" s="490"/>
      <c r="Q249" s="491"/>
      <c r="R249" s="490"/>
      <c r="S249" s="491"/>
      <c r="T249" s="490"/>
      <c r="U249" s="491"/>
      <c r="V249" s="493"/>
      <c r="W249" s="493"/>
      <c r="X249" s="581"/>
      <c r="Y249" s="490"/>
      <c r="Z249" s="491"/>
      <c r="AA249" s="490"/>
      <c r="AB249" s="491"/>
      <c r="AC249" s="493"/>
      <c r="AD249" s="505">
        <f>SUM('North District :South Disrict'!AB249)</f>
        <v>0</v>
      </c>
      <c r="AE249" s="505">
        <f t="shared" si="52"/>
        <v>0</v>
      </c>
    </row>
    <row r="250" spans="1:31" ht="15.75">
      <c r="A250" s="447"/>
      <c r="B250" s="444" t="s">
        <v>240</v>
      </c>
      <c r="C250" s="445"/>
      <c r="D250" s="488"/>
      <c r="E250" s="445"/>
      <c r="F250" s="488"/>
      <c r="G250" s="445"/>
      <c r="H250" s="445"/>
      <c r="I250" s="445"/>
      <c r="J250" s="488"/>
      <c r="K250" s="445"/>
      <c r="L250" s="488"/>
      <c r="M250" s="444"/>
      <c r="N250" s="444"/>
      <c r="O250" s="718"/>
      <c r="P250" s="445"/>
      <c r="Q250" s="488"/>
      <c r="R250" s="445"/>
      <c r="S250" s="488"/>
      <c r="T250" s="445"/>
      <c r="U250" s="488"/>
      <c r="V250" s="444"/>
      <c r="W250" s="444"/>
      <c r="X250" s="718"/>
      <c r="Y250" s="445"/>
      <c r="Z250" s="488"/>
      <c r="AA250" s="445"/>
      <c r="AB250" s="488"/>
      <c r="AC250" s="444"/>
      <c r="AD250" s="505">
        <f>SUM('North District :South Disrict'!AB250)</f>
        <v>0</v>
      </c>
      <c r="AE250" s="505">
        <f t="shared" si="52"/>
        <v>0</v>
      </c>
    </row>
    <row r="251" spans="1:31" ht="45">
      <c r="A251" s="447">
        <f>+A249+0.01</f>
        <v>10.11</v>
      </c>
      <c r="B251" s="493" t="s">
        <v>307</v>
      </c>
      <c r="C251" s="490"/>
      <c r="D251" s="491"/>
      <c r="E251" s="490"/>
      <c r="F251" s="491"/>
      <c r="G251" s="490"/>
      <c r="H251" s="490"/>
      <c r="I251" s="490"/>
      <c r="J251" s="491"/>
      <c r="K251" s="490"/>
      <c r="L251" s="491"/>
      <c r="M251" s="493"/>
      <c r="N251" s="493"/>
      <c r="O251" s="723"/>
      <c r="P251" s="490"/>
      <c r="Q251" s="491"/>
      <c r="R251" s="490"/>
      <c r="S251" s="491"/>
      <c r="T251" s="490"/>
      <c r="U251" s="491"/>
      <c r="V251" s="493"/>
      <c r="W251" s="493"/>
      <c r="X251" s="723"/>
      <c r="Y251" s="490"/>
      <c r="Z251" s="491"/>
      <c r="AA251" s="490"/>
      <c r="AB251" s="491"/>
      <c r="AC251" s="493"/>
      <c r="AD251" s="505">
        <f>SUM('North District :South Disrict'!AB251)</f>
        <v>0</v>
      </c>
      <c r="AE251" s="505">
        <f t="shared" si="52"/>
        <v>0</v>
      </c>
    </row>
    <row r="252" spans="1:31">
      <c r="A252" s="447"/>
      <c r="B252" s="536" t="s">
        <v>54</v>
      </c>
      <c r="C252" s="491"/>
      <c r="D252" s="491"/>
      <c r="E252" s="491"/>
      <c r="F252" s="491"/>
      <c r="G252" s="491"/>
      <c r="H252" s="491"/>
      <c r="I252" s="491"/>
      <c r="J252" s="491"/>
      <c r="K252" s="491"/>
      <c r="L252" s="491"/>
      <c r="M252" s="536"/>
      <c r="N252" s="536"/>
      <c r="O252" s="723"/>
      <c r="P252" s="491"/>
      <c r="Q252" s="491"/>
      <c r="R252" s="491"/>
      <c r="S252" s="491"/>
      <c r="T252" s="491"/>
      <c r="U252" s="491"/>
      <c r="V252" s="536"/>
      <c r="W252" s="536"/>
      <c r="X252" s="723"/>
      <c r="Y252" s="491"/>
      <c r="Z252" s="491"/>
      <c r="AA252" s="491"/>
      <c r="AB252" s="491"/>
      <c r="AC252" s="536"/>
      <c r="AD252" s="505">
        <f>SUM('North District :South Disrict'!AB252)</f>
        <v>0</v>
      </c>
      <c r="AE252" s="505">
        <f t="shared" si="52"/>
        <v>0</v>
      </c>
    </row>
    <row r="253" spans="1:31">
      <c r="A253" s="447"/>
      <c r="B253" s="536" t="s">
        <v>55</v>
      </c>
      <c r="C253" s="491"/>
      <c r="D253" s="491"/>
      <c r="E253" s="491"/>
      <c r="F253" s="491"/>
      <c r="G253" s="491"/>
      <c r="H253" s="491"/>
      <c r="I253" s="491"/>
      <c r="J253" s="491"/>
      <c r="K253" s="491"/>
      <c r="L253" s="491"/>
      <c r="M253" s="536"/>
      <c r="N253" s="536"/>
      <c r="O253" s="723"/>
      <c r="P253" s="491"/>
      <c r="Q253" s="491"/>
      <c r="R253" s="491"/>
      <c r="S253" s="491"/>
      <c r="T253" s="491"/>
      <c r="U253" s="491"/>
      <c r="V253" s="536"/>
      <c r="W253" s="536"/>
      <c r="X253" s="723"/>
      <c r="Y253" s="491"/>
      <c r="Z253" s="491"/>
      <c r="AA253" s="491"/>
      <c r="AB253" s="491"/>
      <c r="AC253" s="536"/>
      <c r="AD253" s="505">
        <f>SUM('North District :South Disrict'!AB253)</f>
        <v>0</v>
      </c>
      <c r="AE253" s="505">
        <f t="shared" si="52"/>
        <v>0</v>
      </c>
    </row>
    <row r="254" spans="1:31">
      <c r="A254" s="447"/>
      <c r="B254" s="536" t="s">
        <v>56</v>
      </c>
      <c r="C254" s="491"/>
      <c r="D254" s="491"/>
      <c r="E254" s="491"/>
      <c r="F254" s="491"/>
      <c r="G254" s="491"/>
      <c r="H254" s="491"/>
      <c r="I254" s="491"/>
      <c r="J254" s="491"/>
      <c r="K254" s="491"/>
      <c r="L254" s="491"/>
      <c r="M254" s="536"/>
      <c r="N254" s="536"/>
      <c r="O254" s="723"/>
      <c r="P254" s="491"/>
      <c r="Q254" s="491"/>
      <c r="R254" s="491"/>
      <c r="S254" s="491"/>
      <c r="T254" s="491"/>
      <c r="U254" s="491"/>
      <c r="V254" s="536"/>
      <c r="W254" s="536"/>
      <c r="X254" s="723"/>
      <c r="Y254" s="491"/>
      <c r="Z254" s="491"/>
      <c r="AA254" s="491"/>
      <c r="AB254" s="491"/>
      <c r="AC254" s="536"/>
      <c r="AD254" s="505">
        <f>SUM('North District :South Disrict'!AB254)</f>
        <v>0</v>
      </c>
      <c r="AE254" s="505">
        <f t="shared" si="52"/>
        <v>0</v>
      </c>
    </row>
    <row r="255" spans="1:31" ht="45">
      <c r="A255" s="447">
        <f>+A251+0.01</f>
        <v>10.119999999999999</v>
      </c>
      <c r="B255" s="493" t="s">
        <v>308</v>
      </c>
      <c r="C255" s="491"/>
      <c r="D255" s="491"/>
      <c r="E255" s="491"/>
      <c r="F255" s="491"/>
      <c r="G255" s="491"/>
      <c r="H255" s="491"/>
      <c r="I255" s="491"/>
      <c r="J255" s="491"/>
      <c r="K255" s="491"/>
      <c r="L255" s="491"/>
      <c r="M255" s="536"/>
      <c r="N255" s="536"/>
      <c r="O255" s="723"/>
      <c r="P255" s="491"/>
      <c r="Q255" s="491"/>
      <c r="R255" s="491"/>
      <c r="S255" s="491"/>
      <c r="T255" s="491"/>
      <c r="U255" s="491"/>
      <c r="V255" s="536"/>
      <c r="W255" s="536"/>
      <c r="X255" s="723"/>
      <c r="Y255" s="491"/>
      <c r="Z255" s="491"/>
      <c r="AA255" s="491"/>
      <c r="AB255" s="491"/>
      <c r="AC255" s="536"/>
      <c r="AD255" s="505">
        <f>SUM('North District :South Disrict'!AB255)</f>
        <v>0</v>
      </c>
      <c r="AE255" s="505">
        <f t="shared" si="52"/>
        <v>0</v>
      </c>
    </row>
    <row r="256" spans="1:31">
      <c r="A256" s="447"/>
      <c r="B256" s="536" t="s">
        <v>54</v>
      </c>
      <c r="C256" s="491"/>
      <c r="D256" s="491"/>
      <c r="E256" s="491"/>
      <c r="F256" s="491"/>
      <c r="G256" s="491"/>
      <c r="H256" s="491"/>
      <c r="I256" s="491"/>
      <c r="J256" s="491"/>
      <c r="K256" s="491"/>
      <c r="L256" s="491"/>
      <c r="M256" s="536"/>
      <c r="N256" s="536"/>
      <c r="O256" s="723"/>
      <c r="P256" s="491"/>
      <c r="Q256" s="491"/>
      <c r="R256" s="491"/>
      <c r="S256" s="491"/>
      <c r="T256" s="491"/>
      <c r="U256" s="491"/>
      <c r="V256" s="536"/>
      <c r="W256" s="536"/>
      <c r="X256" s="723"/>
      <c r="Y256" s="491"/>
      <c r="Z256" s="491"/>
      <c r="AA256" s="491"/>
      <c r="AB256" s="491"/>
      <c r="AC256" s="536"/>
      <c r="AD256" s="505">
        <f>SUM('North District :South Disrict'!AB256)</f>
        <v>0</v>
      </c>
      <c r="AE256" s="505">
        <f t="shared" si="52"/>
        <v>0</v>
      </c>
    </row>
    <row r="257" spans="1:31">
      <c r="A257" s="447"/>
      <c r="B257" s="536" t="s">
        <v>55</v>
      </c>
      <c r="C257" s="491"/>
      <c r="D257" s="491"/>
      <c r="E257" s="491"/>
      <c r="F257" s="491"/>
      <c r="G257" s="491"/>
      <c r="H257" s="491"/>
      <c r="I257" s="491"/>
      <c r="J257" s="491"/>
      <c r="K257" s="491"/>
      <c r="L257" s="491"/>
      <c r="M257" s="536"/>
      <c r="N257" s="536"/>
      <c r="O257" s="723"/>
      <c r="P257" s="491"/>
      <c r="Q257" s="491"/>
      <c r="R257" s="491"/>
      <c r="S257" s="491"/>
      <c r="T257" s="491"/>
      <c r="U257" s="491"/>
      <c r="V257" s="536"/>
      <c r="W257" s="536"/>
      <c r="X257" s="723"/>
      <c r="Y257" s="491"/>
      <c r="Z257" s="491"/>
      <c r="AA257" s="491"/>
      <c r="AB257" s="491"/>
      <c r="AC257" s="536"/>
      <c r="AD257" s="505">
        <f>SUM('North District :South Disrict'!AB257)</f>
        <v>0</v>
      </c>
      <c r="AE257" s="505">
        <f t="shared" si="52"/>
        <v>0</v>
      </c>
    </row>
    <row r="258" spans="1:31">
      <c r="A258" s="447"/>
      <c r="B258" s="536" t="s">
        <v>56</v>
      </c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536"/>
      <c r="N258" s="536"/>
      <c r="O258" s="723"/>
      <c r="P258" s="491"/>
      <c r="Q258" s="491"/>
      <c r="R258" s="491"/>
      <c r="S258" s="491"/>
      <c r="T258" s="491"/>
      <c r="U258" s="491"/>
      <c r="V258" s="536"/>
      <c r="W258" s="536"/>
      <c r="X258" s="723"/>
      <c r="Y258" s="491"/>
      <c r="Z258" s="491"/>
      <c r="AA258" s="491"/>
      <c r="AB258" s="491"/>
      <c r="AC258" s="536"/>
      <c r="AD258" s="505">
        <f>SUM('North District :South Disrict'!AB258)</f>
        <v>0</v>
      </c>
      <c r="AE258" s="505">
        <f t="shared" si="52"/>
        <v>0</v>
      </c>
    </row>
    <row r="259" spans="1:31" ht="60">
      <c r="A259" s="447">
        <f>+A255+0.01</f>
        <v>10.129999999999999</v>
      </c>
      <c r="B259" s="493" t="s">
        <v>243</v>
      </c>
      <c r="C259" s="490"/>
      <c r="D259" s="491"/>
      <c r="E259" s="490"/>
      <c r="F259" s="491"/>
      <c r="G259" s="490"/>
      <c r="H259" s="490"/>
      <c r="I259" s="490"/>
      <c r="J259" s="491"/>
      <c r="K259" s="490"/>
      <c r="L259" s="491"/>
      <c r="M259" s="493"/>
      <c r="N259" s="493"/>
      <c r="O259" s="723"/>
      <c r="P259" s="490"/>
      <c r="Q259" s="491"/>
      <c r="R259" s="490"/>
      <c r="S259" s="491"/>
      <c r="T259" s="490"/>
      <c r="U259" s="491"/>
      <c r="V259" s="493"/>
      <c r="W259" s="493"/>
      <c r="X259" s="723"/>
      <c r="Y259" s="490"/>
      <c r="Z259" s="491"/>
      <c r="AA259" s="490"/>
      <c r="AB259" s="491"/>
      <c r="AC259" s="493"/>
      <c r="AD259" s="505">
        <f>SUM('North District :South Disrict'!AB259)</f>
        <v>0</v>
      </c>
      <c r="AE259" s="505">
        <f t="shared" si="52"/>
        <v>0</v>
      </c>
    </row>
    <row r="260" spans="1:31" ht="30">
      <c r="A260" s="447">
        <f t="shared" si="53"/>
        <v>10.139999999999999</v>
      </c>
      <c r="B260" s="493" t="s">
        <v>61</v>
      </c>
      <c r="C260" s="490"/>
      <c r="D260" s="491"/>
      <c r="E260" s="490"/>
      <c r="F260" s="491"/>
      <c r="G260" s="490"/>
      <c r="H260" s="490"/>
      <c r="I260" s="490"/>
      <c r="J260" s="491"/>
      <c r="K260" s="490"/>
      <c r="L260" s="491"/>
      <c r="M260" s="493"/>
      <c r="N260" s="493"/>
      <c r="O260" s="723"/>
      <c r="P260" s="490"/>
      <c r="Q260" s="491"/>
      <c r="R260" s="490"/>
      <c r="S260" s="491"/>
      <c r="T260" s="490"/>
      <c r="U260" s="491"/>
      <c r="V260" s="493"/>
      <c r="W260" s="493"/>
      <c r="X260" s="723"/>
      <c r="Y260" s="490"/>
      <c r="Z260" s="491"/>
      <c r="AA260" s="490"/>
      <c r="AB260" s="491"/>
      <c r="AC260" s="493"/>
      <c r="AD260" s="505">
        <f>SUM('North District :South Disrict'!AB260)</f>
        <v>0</v>
      </c>
      <c r="AE260" s="505">
        <f t="shared" si="52"/>
        <v>0</v>
      </c>
    </row>
    <row r="261" spans="1:31" ht="18" customHeight="1">
      <c r="A261" s="447"/>
      <c r="B261" s="493" t="s">
        <v>58</v>
      </c>
      <c r="C261" s="449">
        <f>'North District '!C261+'South Disrict'!C261</f>
        <v>34</v>
      </c>
      <c r="D261" s="487">
        <f>'North District '!D261+'South Disrict'!D261</f>
        <v>51</v>
      </c>
      <c r="E261" s="490">
        <f>'North District '!E261+'South Disrict'!E261</f>
        <v>34</v>
      </c>
      <c r="F261" s="491">
        <f>'North District '!F261+'South Disrict'!F261</f>
        <v>40.81</v>
      </c>
      <c r="G261" s="533">
        <f t="shared" ref="G261:G266" si="60">E261/C261</f>
        <v>1</v>
      </c>
      <c r="H261" s="533">
        <f t="shared" ref="H261:H266" si="61">F261/D261</f>
        <v>0.80019607843137264</v>
      </c>
      <c r="I261" s="490">
        <f>C261-E261</f>
        <v>0</v>
      </c>
      <c r="J261" s="491">
        <f>D261-F261</f>
        <v>10.189999999999998</v>
      </c>
      <c r="K261" s="490"/>
      <c r="L261" s="491"/>
      <c r="M261" s="493"/>
      <c r="N261" s="493"/>
      <c r="O261" s="723">
        <v>1.6125</v>
      </c>
      <c r="P261" s="449">
        <f>'North District '!P261+'South Disrict'!P261</f>
        <v>34</v>
      </c>
      <c r="Q261" s="491">
        <f>P261*O261</f>
        <v>54.825000000000003</v>
      </c>
      <c r="R261" s="449">
        <f t="shared" ref="R261:R263" si="62">P261</f>
        <v>34</v>
      </c>
      <c r="S261" s="487">
        <f t="shared" ref="S261:S263" si="63">+Q261</f>
        <v>54.825000000000003</v>
      </c>
      <c r="T261" s="490"/>
      <c r="U261" s="491"/>
      <c r="V261" s="493"/>
      <c r="W261" s="493"/>
      <c r="X261" s="723">
        <v>1.6125</v>
      </c>
      <c r="Y261" s="449">
        <f>'North District '!Y261+'South Disrict'!Y261</f>
        <v>34</v>
      </c>
      <c r="Z261" s="491">
        <f>Y261*X261</f>
        <v>54.825000000000003</v>
      </c>
      <c r="AA261" s="449">
        <f t="shared" ref="AA261:AA263" si="64">Y261</f>
        <v>34</v>
      </c>
      <c r="AB261" s="487">
        <f t="shared" ref="AB261:AB263" si="65">+Z261</f>
        <v>54.825000000000003</v>
      </c>
      <c r="AC261" s="791" t="s">
        <v>606</v>
      </c>
      <c r="AD261" s="505">
        <f>SUM('North District :South Disrict'!AB261)</f>
        <v>54.825000000000003</v>
      </c>
      <c r="AE261" s="505">
        <f t="shared" si="52"/>
        <v>0</v>
      </c>
    </row>
    <row r="262" spans="1:31" ht="20.25" customHeight="1">
      <c r="A262" s="447"/>
      <c r="B262" s="493" t="s">
        <v>59</v>
      </c>
      <c r="C262" s="449">
        <f>'North District '!C262+'South Disrict'!C262</f>
        <v>28</v>
      </c>
      <c r="D262" s="487">
        <f>'North District '!D262+'South Disrict'!D262</f>
        <v>42</v>
      </c>
      <c r="E262" s="490">
        <f>'North District '!E262+'South Disrict'!E262</f>
        <v>28</v>
      </c>
      <c r="F262" s="491">
        <f>'North District '!F262+'South Disrict'!F262</f>
        <v>31.380000000000003</v>
      </c>
      <c r="G262" s="533">
        <f t="shared" si="60"/>
        <v>1</v>
      </c>
      <c r="H262" s="533">
        <f t="shared" si="61"/>
        <v>0.74714285714285722</v>
      </c>
      <c r="I262" s="490">
        <f t="shared" ref="I262:I263" si="66">C262-E262</f>
        <v>0</v>
      </c>
      <c r="J262" s="491">
        <f t="shared" ref="J262:J263" si="67">D262-F262</f>
        <v>10.619999999999997</v>
      </c>
      <c r="K262" s="490"/>
      <c r="L262" s="491"/>
      <c r="M262" s="493"/>
      <c r="N262" s="493"/>
      <c r="O262" s="723">
        <v>1.6125</v>
      </c>
      <c r="P262" s="449">
        <f>'North District '!P262+'South Disrict'!P262</f>
        <v>28</v>
      </c>
      <c r="Q262" s="491">
        <f t="shared" ref="Q262:Q263" si="68">P262*O262</f>
        <v>45.15</v>
      </c>
      <c r="R262" s="449">
        <f t="shared" si="62"/>
        <v>28</v>
      </c>
      <c r="S262" s="487">
        <f t="shared" si="63"/>
        <v>45.15</v>
      </c>
      <c r="T262" s="490"/>
      <c r="U262" s="491"/>
      <c r="V262" s="493"/>
      <c r="W262" s="493"/>
      <c r="X262" s="723">
        <v>1.6125</v>
      </c>
      <c r="Y262" s="449">
        <f>'North District '!Y262+'South Disrict'!Y262</f>
        <v>28</v>
      </c>
      <c r="Z262" s="491">
        <f t="shared" ref="Z262:Z263" si="69">Y262*X262</f>
        <v>45.15</v>
      </c>
      <c r="AA262" s="449">
        <f t="shared" si="64"/>
        <v>28</v>
      </c>
      <c r="AB262" s="487">
        <f t="shared" si="65"/>
        <v>45.15</v>
      </c>
      <c r="AC262" s="792"/>
      <c r="AD262" s="505">
        <f>SUM('North District :South Disrict'!AB262)</f>
        <v>45.15</v>
      </c>
      <c r="AE262" s="505">
        <f t="shared" si="52"/>
        <v>0</v>
      </c>
    </row>
    <row r="263" spans="1:31">
      <c r="A263" s="447"/>
      <c r="B263" s="493" t="s">
        <v>62</v>
      </c>
      <c r="C263" s="449">
        <f>'North District '!C263+'South Disrict'!C263</f>
        <v>13</v>
      </c>
      <c r="D263" s="487">
        <f>'North District '!D263+'South Disrict'!D263</f>
        <v>19.5</v>
      </c>
      <c r="E263" s="490">
        <f>'North District '!E263+'South Disrict'!E263</f>
        <v>13</v>
      </c>
      <c r="F263" s="491">
        <f>'North District '!F263+'South Disrict'!F263</f>
        <v>17.75</v>
      </c>
      <c r="G263" s="533">
        <f t="shared" si="60"/>
        <v>1</v>
      </c>
      <c r="H263" s="533">
        <f t="shared" si="61"/>
        <v>0.91025641025641024</v>
      </c>
      <c r="I263" s="490">
        <f t="shared" si="66"/>
        <v>0</v>
      </c>
      <c r="J263" s="491">
        <f t="shared" si="67"/>
        <v>1.75</v>
      </c>
      <c r="K263" s="490"/>
      <c r="L263" s="491"/>
      <c r="M263" s="493"/>
      <c r="N263" s="493"/>
      <c r="O263" s="723">
        <v>1.6125</v>
      </c>
      <c r="P263" s="449">
        <f>'North District '!P263+'South Disrict'!P263</f>
        <v>13</v>
      </c>
      <c r="Q263" s="491">
        <f t="shared" si="68"/>
        <v>20.962500000000002</v>
      </c>
      <c r="R263" s="449">
        <f t="shared" si="62"/>
        <v>13</v>
      </c>
      <c r="S263" s="487">
        <f t="shared" si="63"/>
        <v>20.962500000000002</v>
      </c>
      <c r="T263" s="490"/>
      <c r="U263" s="491"/>
      <c r="V263" s="493"/>
      <c r="W263" s="493"/>
      <c r="X263" s="723">
        <v>1.6125</v>
      </c>
      <c r="Y263" s="449">
        <f>'North District '!Y263+'South Disrict'!Y263</f>
        <v>13</v>
      </c>
      <c r="Z263" s="491">
        <f t="shared" si="69"/>
        <v>20.962500000000002</v>
      </c>
      <c r="AA263" s="449">
        <f t="shared" si="64"/>
        <v>13</v>
      </c>
      <c r="AB263" s="487">
        <f t="shared" si="65"/>
        <v>20.962500000000002</v>
      </c>
      <c r="AC263" s="793"/>
      <c r="AD263" s="505">
        <f>SUM('North District :South Disrict'!AB263)</f>
        <v>20.962499999999999</v>
      </c>
      <c r="AE263" s="505">
        <f t="shared" si="52"/>
        <v>0</v>
      </c>
    </row>
    <row r="264" spans="1:31" ht="15.75">
      <c r="A264" s="465"/>
      <c r="B264" s="445" t="s">
        <v>36</v>
      </c>
      <c r="C264" s="445">
        <f>SUM(C261:C263)</f>
        <v>75</v>
      </c>
      <c r="D264" s="488">
        <f>SUM(D261:D263)</f>
        <v>112.5</v>
      </c>
      <c r="E264" s="445">
        <f>SUM(E261:E263)</f>
        <v>75</v>
      </c>
      <c r="F264" s="488">
        <f>SUM(F261:F263)</f>
        <v>89.94</v>
      </c>
      <c r="G264" s="532">
        <f t="shared" si="60"/>
        <v>1</v>
      </c>
      <c r="H264" s="532">
        <f t="shared" si="61"/>
        <v>0.79946666666666666</v>
      </c>
      <c r="I264" s="445">
        <f>SUM(I261:I263)</f>
        <v>0</v>
      </c>
      <c r="J264" s="488">
        <f>SUM(J261:J263)</f>
        <v>22.559999999999995</v>
      </c>
      <c r="K264" s="445"/>
      <c r="L264" s="488"/>
      <c r="M264" s="445"/>
      <c r="N264" s="445"/>
      <c r="O264" s="718"/>
      <c r="P264" s="445">
        <f>SUM(P261:P263)</f>
        <v>75</v>
      </c>
      <c r="Q264" s="488">
        <f>SUM(Q261:Q263)</f>
        <v>120.9375</v>
      </c>
      <c r="R264" s="445">
        <f>SUM(R261:R263)</f>
        <v>75</v>
      </c>
      <c r="S264" s="488">
        <f>SUM(S261:S263)</f>
        <v>120.9375</v>
      </c>
      <c r="T264" s="445"/>
      <c r="U264" s="488"/>
      <c r="V264" s="445"/>
      <c r="W264" s="445"/>
      <c r="X264" s="718"/>
      <c r="Y264" s="445">
        <f>SUM(Y261:Y263)</f>
        <v>75</v>
      </c>
      <c r="Z264" s="488">
        <f>SUM(Z261:Z263)</f>
        <v>120.9375</v>
      </c>
      <c r="AA264" s="445">
        <f>SUM(AA261:AA263)</f>
        <v>75</v>
      </c>
      <c r="AB264" s="488">
        <f>SUM(AB261:AB263)</f>
        <v>120.9375</v>
      </c>
      <c r="AC264" s="445"/>
      <c r="AD264" s="505">
        <f>SUM('North District :South Disrict'!AB264)</f>
        <v>120.9375</v>
      </c>
      <c r="AE264" s="505">
        <f t="shared" si="52"/>
        <v>0</v>
      </c>
    </row>
    <row r="265" spans="1:31" ht="15.75">
      <c r="A265" s="465"/>
      <c r="B265" s="459" t="s">
        <v>38</v>
      </c>
      <c r="C265" s="445">
        <f>C247+C264</f>
        <v>254</v>
      </c>
      <c r="D265" s="488">
        <f>D264+D247</f>
        <v>1237.171</v>
      </c>
      <c r="E265" s="445">
        <f>E247+E264</f>
        <v>254</v>
      </c>
      <c r="F265" s="488">
        <f>F264+F247</f>
        <v>1214.6200000000001</v>
      </c>
      <c r="G265" s="532">
        <f t="shared" si="60"/>
        <v>1</v>
      </c>
      <c r="H265" s="532">
        <f t="shared" si="61"/>
        <v>0.98177212365954269</v>
      </c>
      <c r="I265" s="445">
        <f>I247+I264</f>
        <v>0</v>
      </c>
      <c r="J265" s="488">
        <f>J264+J247</f>
        <v>22.550999999999981</v>
      </c>
      <c r="K265" s="459"/>
      <c r="L265" s="495"/>
      <c r="M265" s="459"/>
      <c r="N265" s="459"/>
      <c r="O265" s="721"/>
      <c r="P265" s="445">
        <f>P247+P264</f>
        <v>254</v>
      </c>
      <c r="Q265" s="488">
        <f>Q264+Q247</f>
        <v>1410.1241400000001</v>
      </c>
      <c r="R265" s="445">
        <f>R247+R264</f>
        <v>254</v>
      </c>
      <c r="S265" s="488">
        <f>S264+S247</f>
        <v>1410.1241400000001</v>
      </c>
      <c r="T265" s="459"/>
      <c r="U265" s="495"/>
      <c r="V265" s="459"/>
      <c r="W265" s="459"/>
      <c r="X265" s="721"/>
      <c r="Y265" s="445">
        <f>Y247+Y264</f>
        <v>254</v>
      </c>
      <c r="Z265" s="488">
        <f>Z264+Z247</f>
        <v>1410.1241400000001</v>
      </c>
      <c r="AA265" s="445">
        <f>AA247+AA264</f>
        <v>254</v>
      </c>
      <c r="AB265" s="488">
        <f>AB264+AB247</f>
        <v>1410.1241400000001</v>
      </c>
      <c r="AC265" s="459"/>
      <c r="AD265" s="505">
        <f>SUM('North District :South Disrict'!AB265)</f>
        <v>1410.1241399999999</v>
      </c>
      <c r="AE265" s="505">
        <f t="shared" si="52"/>
        <v>0</v>
      </c>
    </row>
    <row r="266" spans="1:31" ht="15.75">
      <c r="A266" s="465"/>
      <c r="B266" s="459" t="s">
        <v>63</v>
      </c>
      <c r="C266" s="459">
        <f>C244+C265</f>
        <v>254</v>
      </c>
      <c r="D266" s="495">
        <f>D247+D264</f>
        <v>1237.171</v>
      </c>
      <c r="E266" s="459">
        <f>E244+E265</f>
        <v>254</v>
      </c>
      <c r="F266" s="495">
        <f>F247+F264</f>
        <v>1214.6200000000001</v>
      </c>
      <c r="G266" s="532">
        <f t="shared" si="60"/>
        <v>1</v>
      </c>
      <c r="H266" s="532">
        <f t="shared" si="61"/>
        <v>0.98177212365954269</v>
      </c>
      <c r="I266" s="459">
        <f>I244+I265</f>
        <v>0</v>
      </c>
      <c r="J266" s="495">
        <f>J247+J264</f>
        <v>22.550999999999981</v>
      </c>
      <c r="K266" s="459"/>
      <c r="L266" s="495"/>
      <c r="M266" s="459"/>
      <c r="N266" s="459"/>
      <c r="O266" s="721"/>
      <c r="P266" s="459">
        <f>P244+P265</f>
        <v>254</v>
      </c>
      <c r="Q266" s="495">
        <f>Q247+Q264</f>
        <v>1410.1241400000001</v>
      </c>
      <c r="R266" s="459">
        <f>R244+R265</f>
        <v>254</v>
      </c>
      <c r="S266" s="495">
        <f>S247+S264</f>
        <v>1410.1241400000001</v>
      </c>
      <c r="T266" s="459"/>
      <c r="U266" s="495"/>
      <c r="V266" s="459"/>
      <c r="W266" s="459"/>
      <c r="X266" s="721"/>
      <c r="Y266" s="459">
        <f>Y244+Y265</f>
        <v>254</v>
      </c>
      <c r="Z266" s="495">
        <f>Z247+Z264</f>
        <v>1410.1241400000001</v>
      </c>
      <c r="AA266" s="459">
        <f>AA244+AA265</f>
        <v>254</v>
      </c>
      <c r="AB266" s="495">
        <f>AB247+AB264</f>
        <v>1410.1241400000001</v>
      </c>
      <c r="AC266" s="459"/>
      <c r="AD266" s="505">
        <f>SUM('North District :South Disrict'!AB266)</f>
        <v>1410.1241399999999</v>
      </c>
      <c r="AE266" s="505">
        <f t="shared" si="52"/>
        <v>0</v>
      </c>
    </row>
    <row r="267" spans="1:31" ht="15.75">
      <c r="A267" s="500">
        <v>11</v>
      </c>
      <c r="B267" s="444" t="s">
        <v>64</v>
      </c>
      <c r="C267" s="445"/>
      <c r="D267" s="488"/>
      <c r="E267" s="445"/>
      <c r="F267" s="488"/>
      <c r="G267" s="445"/>
      <c r="H267" s="445"/>
      <c r="I267" s="445"/>
      <c r="J267" s="488"/>
      <c r="K267" s="445"/>
      <c r="L267" s="488"/>
      <c r="M267" s="444"/>
      <c r="N267" s="444"/>
      <c r="O267" s="718"/>
      <c r="P267" s="445"/>
      <c r="Q267" s="488"/>
      <c r="R267" s="445"/>
      <c r="S267" s="488"/>
      <c r="T267" s="445"/>
      <c r="U267" s="488"/>
      <c r="V267" s="444"/>
      <c r="W267" s="444"/>
      <c r="X267" s="718"/>
      <c r="Y267" s="445"/>
      <c r="Z267" s="488"/>
      <c r="AA267" s="445"/>
      <c r="AB267" s="488"/>
      <c r="AC267" s="444"/>
      <c r="AD267" s="505">
        <f>SUM('North District :South Disrict'!AB267)</f>
        <v>0</v>
      </c>
      <c r="AE267" s="505">
        <f t="shared" si="52"/>
        <v>0</v>
      </c>
    </row>
    <row r="268" spans="1:31" ht="15.75">
      <c r="A268" s="447"/>
      <c r="B268" s="444" t="s">
        <v>277</v>
      </c>
      <c r="C268" s="445"/>
      <c r="D268" s="488"/>
      <c r="E268" s="445"/>
      <c r="F268" s="488"/>
      <c r="G268" s="445"/>
      <c r="H268" s="445"/>
      <c r="I268" s="445"/>
      <c r="J268" s="488"/>
      <c r="K268" s="445"/>
      <c r="L268" s="488"/>
      <c r="M268" s="444"/>
      <c r="N268" s="444"/>
      <c r="O268" s="718"/>
      <c r="P268" s="445"/>
      <c r="Q268" s="488"/>
      <c r="R268" s="445"/>
      <c r="S268" s="488"/>
      <c r="T268" s="445"/>
      <c r="U268" s="488"/>
      <c r="V268" s="444"/>
      <c r="W268" s="444"/>
      <c r="X268" s="718"/>
      <c r="Y268" s="445"/>
      <c r="Z268" s="488"/>
      <c r="AA268" s="445"/>
      <c r="AB268" s="488"/>
      <c r="AC268" s="444"/>
      <c r="AD268" s="505">
        <f>SUM('North District :South Disrict'!AB268)</f>
        <v>0</v>
      </c>
      <c r="AE268" s="505">
        <f t="shared" si="52"/>
        <v>0</v>
      </c>
    </row>
    <row r="269" spans="1:31" ht="45">
      <c r="A269" s="447">
        <v>11.01</v>
      </c>
      <c r="B269" s="448" t="s">
        <v>65</v>
      </c>
      <c r="C269" s="449"/>
      <c r="D269" s="487"/>
      <c r="E269" s="449"/>
      <c r="F269" s="487"/>
      <c r="G269" s="449"/>
      <c r="H269" s="449"/>
      <c r="I269" s="449"/>
      <c r="J269" s="487"/>
      <c r="K269" s="449"/>
      <c r="L269" s="487"/>
      <c r="M269" s="448"/>
      <c r="N269" s="448"/>
      <c r="O269" s="501"/>
      <c r="P269" s="449"/>
      <c r="Q269" s="487"/>
      <c r="R269" s="449"/>
      <c r="S269" s="487"/>
      <c r="T269" s="449"/>
      <c r="U269" s="487"/>
      <c r="V269" s="448"/>
      <c r="W269" s="448"/>
      <c r="X269" s="501"/>
      <c r="Y269" s="449"/>
      <c r="Z269" s="487"/>
      <c r="AA269" s="449"/>
      <c r="AB269" s="487"/>
      <c r="AC269" s="448"/>
      <c r="AD269" s="505">
        <f>SUM('North District :South Disrict'!AB269)</f>
        <v>0</v>
      </c>
      <c r="AE269" s="505">
        <f t="shared" si="52"/>
        <v>0</v>
      </c>
    </row>
    <row r="270" spans="1:31">
      <c r="A270" s="447"/>
      <c r="B270" s="448" t="s">
        <v>41</v>
      </c>
      <c r="C270" s="449">
        <f>'North District '!C270+'South Disrict'!C270</f>
        <v>817</v>
      </c>
      <c r="D270" s="487">
        <f>'North District '!D270+'South Disrict'!D270</f>
        <v>4.085</v>
      </c>
      <c r="E270" s="490">
        <f>'North District '!E270+'South Disrict'!E270</f>
        <v>618</v>
      </c>
      <c r="F270" s="491">
        <f>'North District '!F270+'South Disrict'!F270</f>
        <v>2.0449999999999999</v>
      </c>
      <c r="G270" s="533">
        <f t="shared" ref="G270:G272" si="70">E270/C270</f>
        <v>0.7564259485924113</v>
      </c>
      <c r="H270" s="533">
        <f t="shared" ref="H270:H272" si="71">F270/D270</f>
        <v>0.5006119951040392</v>
      </c>
      <c r="I270" s="490">
        <f t="shared" ref="I270:I272" si="72">C270-E270</f>
        <v>199</v>
      </c>
      <c r="J270" s="491">
        <f t="shared" ref="J270:J272" si="73">D270-F270</f>
        <v>2.04</v>
      </c>
      <c r="K270" s="449"/>
      <c r="L270" s="487"/>
      <c r="M270" s="448"/>
      <c r="N270" s="448"/>
      <c r="O270" s="501">
        <v>0.01</v>
      </c>
      <c r="P270" s="449">
        <f>'North District '!P270+'South Disrict'!P270</f>
        <v>803</v>
      </c>
      <c r="Q270" s="487">
        <f>P270*O270</f>
        <v>8.0299999999999994</v>
      </c>
      <c r="R270" s="449">
        <f t="shared" ref="R270:R272" si="74">P270</f>
        <v>803</v>
      </c>
      <c r="S270" s="487">
        <f t="shared" ref="S270:S272" si="75">+Q270</f>
        <v>8.0299999999999994</v>
      </c>
      <c r="T270" s="449"/>
      <c r="U270" s="487"/>
      <c r="V270" s="448"/>
      <c r="W270" s="448"/>
      <c r="X270" s="501">
        <v>0.01</v>
      </c>
      <c r="Y270" s="449">
        <f>'North District '!Y270+'South Disrict'!Y270</f>
        <v>803</v>
      </c>
      <c r="Z270" s="487">
        <f>Y270*X270</f>
        <v>8.0299999999999994</v>
      </c>
      <c r="AA270" s="449">
        <f t="shared" ref="AA270:AA272" si="76">Y270</f>
        <v>803</v>
      </c>
      <c r="AB270" s="487">
        <f t="shared" ref="AB270:AB272" si="77">+Z270</f>
        <v>8.0299999999999994</v>
      </c>
      <c r="AC270" s="767" t="s">
        <v>607</v>
      </c>
      <c r="AD270" s="505">
        <f>SUM('North District :South Disrict'!AB270)</f>
        <v>8.0299999999999994</v>
      </c>
      <c r="AE270" s="505">
        <f t="shared" si="52"/>
        <v>0</v>
      </c>
    </row>
    <row r="271" spans="1:31">
      <c r="A271" s="447"/>
      <c r="B271" s="448" t="s">
        <v>42</v>
      </c>
      <c r="C271" s="449">
        <f>'North District '!C271+'South Disrict'!C271</f>
        <v>1258</v>
      </c>
      <c r="D271" s="487">
        <f>'North District '!D271+'South Disrict'!D271</f>
        <v>11.324999999999999</v>
      </c>
      <c r="E271" s="490">
        <f>'North District '!E271+'South Disrict'!E271</f>
        <v>931</v>
      </c>
      <c r="F271" s="491">
        <f>'North District '!F271+'South Disrict'!F271</f>
        <v>5.66</v>
      </c>
      <c r="G271" s="533">
        <f t="shared" si="70"/>
        <v>0.74006359300476943</v>
      </c>
      <c r="H271" s="533">
        <f t="shared" si="71"/>
        <v>0.49977924944812369</v>
      </c>
      <c r="I271" s="490">
        <f t="shared" si="72"/>
        <v>327</v>
      </c>
      <c r="J271" s="491">
        <f t="shared" si="73"/>
        <v>5.6649999999999991</v>
      </c>
      <c r="K271" s="449"/>
      <c r="L271" s="487"/>
      <c r="M271" s="448"/>
      <c r="N271" s="448"/>
      <c r="O271" s="501">
        <v>0.01</v>
      </c>
      <c r="P271" s="449">
        <f>'North District '!P271+'South Disrict'!P271</f>
        <v>1250</v>
      </c>
      <c r="Q271" s="487">
        <f t="shared" ref="Q271:Q272" si="78">P271*O271</f>
        <v>12.5</v>
      </c>
      <c r="R271" s="449">
        <f t="shared" si="74"/>
        <v>1250</v>
      </c>
      <c r="S271" s="487">
        <f t="shared" si="75"/>
        <v>12.5</v>
      </c>
      <c r="T271" s="449"/>
      <c r="U271" s="487"/>
      <c r="V271" s="448"/>
      <c r="W271" s="448"/>
      <c r="X271" s="501">
        <v>0.01</v>
      </c>
      <c r="Y271" s="449">
        <f>'North District '!Y271+'South Disrict'!Y271</f>
        <v>1250</v>
      </c>
      <c r="Z271" s="487">
        <f t="shared" ref="Z271:Z272" si="79">Y271*X271</f>
        <v>12.5</v>
      </c>
      <c r="AA271" s="449">
        <f t="shared" si="76"/>
        <v>1250</v>
      </c>
      <c r="AB271" s="487">
        <f t="shared" si="77"/>
        <v>12.5</v>
      </c>
      <c r="AC271" s="790"/>
      <c r="AD271" s="505">
        <f>SUM('North District :South Disrict'!AB271)</f>
        <v>12.5</v>
      </c>
      <c r="AE271" s="505">
        <f t="shared" si="52"/>
        <v>0</v>
      </c>
    </row>
    <row r="272" spans="1:31">
      <c r="A272" s="447"/>
      <c r="B272" s="448" t="s">
        <v>66</v>
      </c>
      <c r="C272" s="449">
        <f>'North District '!C272+'South Disrict'!C272</f>
        <v>742</v>
      </c>
      <c r="D272" s="487">
        <f>'North District '!D272+'South Disrict'!D272</f>
        <v>3.71</v>
      </c>
      <c r="E272" s="490">
        <f>'North District '!E272+'South Disrict'!E272</f>
        <v>177</v>
      </c>
      <c r="F272" s="491">
        <f>'North District '!F272+'South Disrict'!F272</f>
        <v>1.85</v>
      </c>
      <c r="G272" s="533">
        <f t="shared" si="70"/>
        <v>0.23854447439353099</v>
      </c>
      <c r="H272" s="533">
        <f t="shared" si="71"/>
        <v>0.49865229110512133</v>
      </c>
      <c r="I272" s="490">
        <f t="shared" si="72"/>
        <v>565</v>
      </c>
      <c r="J272" s="491">
        <f t="shared" si="73"/>
        <v>1.8599999999999999</v>
      </c>
      <c r="K272" s="449"/>
      <c r="L272" s="487"/>
      <c r="M272" s="448"/>
      <c r="N272" s="448"/>
      <c r="O272" s="501">
        <v>0.01</v>
      </c>
      <c r="P272" s="449">
        <f>'North District '!P272+'South Disrict'!P272</f>
        <v>447</v>
      </c>
      <c r="Q272" s="487">
        <f t="shared" si="78"/>
        <v>4.47</v>
      </c>
      <c r="R272" s="449">
        <f t="shared" si="74"/>
        <v>447</v>
      </c>
      <c r="S272" s="487">
        <f t="shared" si="75"/>
        <v>4.47</v>
      </c>
      <c r="T272" s="449"/>
      <c r="U272" s="487"/>
      <c r="V272" s="448"/>
      <c r="W272" s="448"/>
      <c r="X272" s="501">
        <v>0.01</v>
      </c>
      <c r="Y272" s="449">
        <f>'North District '!Y272+'South Disrict'!Y272</f>
        <v>447</v>
      </c>
      <c r="Z272" s="487">
        <f t="shared" si="79"/>
        <v>4.47</v>
      </c>
      <c r="AA272" s="449">
        <f t="shared" si="76"/>
        <v>447</v>
      </c>
      <c r="AB272" s="487">
        <f t="shared" si="77"/>
        <v>4.47</v>
      </c>
      <c r="AC272" s="768"/>
      <c r="AD272" s="505">
        <f>SUM('North District :South Disrict'!AB272)</f>
        <v>4.47</v>
      </c>
      <c r="AE272" s="505">
        <f t="shared" si="52"/>
        <v>0</v>
      </c>
    </row>
    <row r="273" spans="1:31" ht="30">
      <c r="A273" s="447">
        <v>11.02</v>
      </c>
      <c r="B273" s="448" t="s">
        <v>67</v>
      </c>
      <c r="C273" s="449"/>
      <c r="D273" s="487"/>
      <c r="E273" s="449"/>
      <c r="F273" s="487"/>
      <c r="G273" s="449"/>
      <c r="H273" s="449"/>
      <c r="I273" s="449"/>
      <c r="J273" s="487"/>
      <c r="K273" s="449"/>
      <c r="L273" s="487"/>
      <c r="M273" s="448"/>
      <c r="N273" s="448"/>
      <c r="O273" s="501"/>
      <c r="P273" s="449"/>
      <c r="Q273" s="487"/>
      <c r="R273" s="449"/>
      <c r="S273" s="487"/>
      <c r="T273" s="449"/>
      <c r="U273" s="487"/>
      <c r="V273" s="448"/>
      <c r="W273" s="448"/>
      <c r="X273" s="501"/>
      <c r="Y273" s="449"/>
      <c r="Z273" s="487"/>
      <c r="AA273" s="449"/>
      <c r="AB273" s="487"/>
      <c r="AC273" s="448"/>
      <c r="AD273" s="505">
        <f>SUM('North District :South Disrict'!AB273)</f>
        <v>0</v>
      </c>
      <c r="AE273" s="505">
        <f t="shared" si="52"/>
        <v>0</v>
      </c>
    </row>
    <row r="274" spans="1:31">
      <c r="A274" s="447"/>
      <c r="B274" s="448" t="s">
        <v>41</v>
      </c>
      <c r="C274" s="449">
        <f>'North District '!C274+'South Disrict'!C274</f>
        <v>817</v>
      </c>
      <c r="D274" s="487">
        <f>'North District '!D274+'South Disrict'!D274</f>
        <v>4.085</v>
      </c>
      <c r="E274" s="490">
        <f>'North District '!E274+'South Disrict'!E274</f>
        <v>598</v>
      </c>
      <c r="F274" s="491">
        <f>'North District '!F274+'South Disrict'!F274</f>
        <v>2.0449999999999999</v>
      </c>
      <c r="G274" s="533">
        <f t="shared" ref="G274:G276" si="80">E274/C274</f>
        <v>0.7319461444308446</v>
      </c>
      <c r="H274" s="533">
        <f t="shared" ref="H274:H276" si="81">F274/D274</f>
        <v>0.5006119951040392</v>
      </c>
      <c r="I274" s="490">
        <f t="shared" ref="I274:I276" si="82">C274-E274</f>
        <v>219</v>
      </c>
      <c r="J274" s="491">
        <f t="shared" ref="J274:J276" si="83">D274-F274</f>
        <v>2.04</v>
      </c>
      <c r="K274" s="449"/>
      <c r="L274" s="487"/>
      <c r="M274" s="448"/>
      <c r="N274" s="448"/>
      <c r="O274" s="501">
        <v>0.01</v>
      </c>
      <c r="P274" s="449">
        <f>'North District '!P274+'South Disrict'!P274</f>
        <v>803</v>
      </c>
      <c r="Q274" s="487">
        <f>P274*O274</f>
        <v>8.0299999999999994</v>
      </c>
      <c r="R274" s="449">
        <f t="shared" ref="R274:R276" si="84">P274</f>
        <v>803</v>
      </c>
      <c r="S274" s="487">
        <f t="shared" ref="S274:S276" si="85">+Q274</f>
        <v>8.0299999999999994</v>
      </c>
      <c r="T274" s="449"/>
      <c r="U274" s="487"/>
      <c r="V274" s="448"/>
      <c r="W274" s="448"/>
      <c r="X274" s="501">
        <v>0.01</v>
      </c>
      <c r="Y274" s="449">
        <f>'North District '!Y274+'South Disrict'!Y274</f>
        <v>803</v>
      </c>
      <c r="Z274" s="487">
        <f>Y274*X274</f>
        <v>8.0299999999999994</v>
      </c>
      <c r="AA274" s="449">
        <f t="shared" ref="AA274:AA276" si="86">Y274</f>
        <v>803</v>
      </c>
      <c r="AB274" s="487">
        <f t="shared" ref="AB274:AB276" si="87">+Z274</f>
        <v>8.0299999999999994</v>
      </c>
      <c r="AC274" s="767" t="s">
        <v>607</v>
      </c>
      <c r="AD274" s="505">
        <f>SUM('North District :South Disrict'!AB274)</f>
        <v>8.0299999999999994</v>
      </c>
      <c r="AE274" s="505">
        <f t="shared" si="52"/>
        <v>0</v>
      </c>
    </row>
    <row r="275" spans="1:31">
      <c r="A275" s="447"/>
      <c r="B275" s="448" t="s">
        <v>42</v>
      </c>
      <c r="C275" s="449">
        <f>'North District '!C275+'South Disrict'!C275</f>
        <v>1258</v>
      </c>
      <c r="D275" s="487">
        <f>'North District '!D275+'South Disrict'!D275</f>
        <v>11.324999999999999</v>
      </c>
      <c r="E275" s="490">
        <f>'North District '!E275+'South Disrict'!E275</f>
        <v>709</v>
      </c>
      <c r="F275" s="491">
        <f>'North District '!F275+'South Disrict'!F275</f>
        <v>5.66</v>
      </c>
      <c r="G275" s="533">
        <f t="shared" si="80"/>
        <v>0.56359300476947538</v>
      </c>
      <c r="H275" s="533">
        <f t="shared" si="81"/>
        <v>0.49977924944812369</v>
      </c>
      <c r="I275" s="490">
        <f t="shared" si="82"/>
        <v>549</v>
      </c>
      <c r="J275" s="491">
        <f t="shared" si="83"/>
        <v>5.6649999999999991</v>
      </c>
      <c r="K275" s="449"/>
      <c r="L275" s="487"/>
      <c r="M275" s="448"/>
      <c r="N275" s="448"/>
      <c r="O275" s="501">
        <v>0.01</v>
      </c>
      <c r="P275" s="449">
        <f>'North District '!P275+'South Disrict'!P275</f>
        <v>1250</v>
      </c>
      <c r="Q275" s="487">
        <f t="shared" ref="Q275:Q276" si="88">P275*O275</f>
        <v>12.5</v>
      </c>
      <c r="R275" s="449">
        <f t="shared" si="84"/>
        <v>1250</v>
      </c>
      <c r="S275" s="487">
        <f t="shared" si="85"/>
        <v>12.5</v>
      </c>
      <c r="T275" s="449"/>
      <c r="U275" s="487"/>
      <c r="V275" s="448"/>
      <c r="W275" s="448"/>
      <c r="X275" s="501">
        <v>0.01</v>
      </c>
      <c r="Y275" s="449">
        <f>'North District '!Y275+'South Disrict'!Y275</f>
        <v>1250</v>
      </c>
      <c r="Z275" s="487">
        <f t="shared" ref="Z275:Z276" si="89">Y275*X275</f>
        <v>12.5</v>
      </c>
      <c r="AA275" s="449">
        <f t="shared" si="86"/>
        <v>1250</v>
      </c>
      <c r="AB275" s="487">
        <f t="shared" si="87"/>
        <v>12.5</v>
      </c>
      <c r="AC275" s="790"/>
      <c r="AD275" s="505">
        <f>SUM('North District :South Disrict'!AB275)</f>
        <v>12.5</v>
      </c>
      <c r="AE275" s="505">
        <f t="shared" si="52"/>
        <v>0</v>
      </c>
    </row>
    <row r="276" spans="1:31">
      <c r="A276" s="447"/>
      <c r="B276" s="448" t="s">
        <v>66</v>
      </c>
      <c r="C276" s="449">
        <f>'North District '!C276+'South Disrict'!C276</f>
        <v>742</v>
      </c>
      <c r="D276" s="487">
        <f>'North District '!D276+'South Disrict'!D276</f>
        <v>3.71</v>
      </c>
      <c r="E276" s="490">
        <f>'North District '!E276+'South Disrict'!E276</f>
        <v>137</v>
      </c>
      <c r="F276" s="491">
        <f>'North District '!F276+'South Disrict'!F276</f>
        <v>1.85</v>
      </c>
      <c r="G276" s="533">
        <f t="shared" si="80"/>
        <v>0.18463611859838275</v>
      </c>
      <c r="H276" s="533">
        <f t="shared" si="81"/>
        <v>0.49865229110512133</v>
      </c>
      <c r="I276" s="490">
        <f t="shared" si="82"/>
        <v>605</v>
      </c>
      <c r="J276" s="491">
        <f t="shared" si="83"/>
        <v>1.8599999999999999</v>
      </c>
      <c r="K276" s="449"/>
      <c r="L276" s="487"/>
      <c r="M276" s="448"/>
      <c r="N276" s="448"/>
      <c r="O276" s="501">
        <v>0.01</v>
      </c>
      <c r="P276" s="449">
        <f>'North District '!P276+'South Disrict'!P276</f>
        <v>447</v>
      </c>
      <c r="Q276" s="487">
        <f t="shared" si="88"/>
        <v>4.47</v>
      </c>
      <c r="R276" s="449">
        <f t="shared" si="84"/>
        <v>447</v>
      </c>
      <c r="S276" s="487">
        <f t="shared" si="85"/>
        <v>4.47</v>
      </c>
      <c r="T276" s="449"/>
      <c r="U276" s="487"/>
      <c r="V276" s="448"/>
      <c r="W276" s="448"/>
      <c r="X276" s="501">
        <v>0.01</v>
      </c>
      <c r="Y276" s="449">
        <f>'North District '!Y276+'South Disrict'!Y276</f>
        <v>447</v>
      </c>
      <c r="Z276" s="487">
        <f t="shared" si="89"/>
        <v>4.47</v>
      </c>
      <c r="AA276" s="449">
        <f t="shared" si="86"/>
        <v>447</v>
      </c>
      <c r="AB276" s="487">
        <f t="shared" si="87"/>
        <v>4.47</v>
      </c>
      <c r="AC276" s="768"/>
      <c r="AD276" s="505">
        <f>SUM('North District :South Disrict'!AB276)</f>
        <v>4.47</v>
      </c>
      <c r="AE276" s="505">
        <f t="shared" si="52"/>
        <v>0</v>
      </c>
    </row>
    <row r="277" spans="1:31" ht="30">
      <c r="A277" s="447">
        <v>11.03</v>
      </c>
      <c r="B277" s="454" t="s">
        <v>68</v>
      </c>
      <c r="C277" s="455"/>
      <c r="D277" s="496"/>
      <c r="E277" s="455"/>
      <c r="F277" s="496"/>
      <c r="G277" s="455"/>
      <c r="H277" s="455"/>
      <c r="I277" s="455"/>
      <c r="J277" s="496"/>
      <c r="K277" s="455"/>
      <c r="L277" s="496"/>
      <c r="M277" s="454"/>
      <c r="N277" s="454"/>
      <c r="O277" s="724"/>
      <c r="P277" s="455"/>
      <c r="Q277" s="496"/>
      <c r="R277" s="455"/>
      <c r="S277" s="496"/>
      <c r="T277" s="455"/>
      <c r="U277" s="496"/>
      <c r="V277" s="454"/>
      <c r="W277" s="454"/>
      <c r="X277" s="724"/>
      <c r="Y277" s="455"/>
      <c r="Z277" s="496"/>
      <c r="AA277" s="455"/>
      <c r="AB277" s="496"/>
      <c r="AC277" s="454"/>
      <c r="AD277" s="505">
        <f>SUM('North District :South Disrict'!AB277)</f>
        <v>0</v>
      </c>
      <c r="AE277" s="505">
        <f t="shared" si="52"/>
        <v>0</v>
      </c>
    </row>
    <row r="278" spans="1:31" ht="31.5">
      <c r="A278" s="447">
        <v>11.04</v>
      </c>
      <c r="B278" s="458" t="s">
        <v>274</v>
      </c>
      <c r="C278" s="459"/>
      <c r="D278" s="495"/>
      <c r="E278" s="459"/>
      <c r="F278" s="495"/>
      <c r="G278" s="459"/>
      <c r="H278" s="459"/>
      <c r="I278" s="459"/>
      <c r="J278" s="495"/>
      <c r="K278" s="459"/>
      <c r="L278" s="495"/>
      <c r="M278" s="458"/>
      <c r="N278" s="458"/>
      <c r="O278" s="721"/>
      <c r="P278" s="459"/>
      <c r="Q278" s="495"/>
      <c r="R278" s="459"/>
      <c r="S278" s="495"/>
      <c r="T278" s="459"/>
      <c r="U278" s="495"/>
      <c r="V278" s="458"/>
      <c r="W278" s="458"/>
      <c r="X278" s="721"/>
      <c r="Y278" s="459"/>
      <c r="Z278" s="495"/>
      <c r="AA278" s="459"/>
      <c r="AB278" s="495"/>
      <c r="AC278" s="458"/>
      <c r="AD278" s="505">
        <f>SUM('North District :South Disrict'!AB278)</f>
        <v>0</v>
      </c>
      <c r="AE278" s="505">
        <f t="shared" si="52"/>
        <v>0</v>
      </c>
    </row>
    <row r="279" spans="1:31" ht="75">
      <c r="A279" s="447"/>
      <c r="B279" s="454" t="s">
        <v>275</v>
      </c>
      <c r="C279" s="455"/>
      <c r="D279" s="496"/>
      <c r="E279" s="455"/>
      <c r="F279" s="496"/>
      <c r="G279" s="455"/>
      <c r="H279" s="455"/>
      <c r="I279" s="455"/>
      <c r="J279" s="496"/>
      <c r="K279" s="455"/>
      <c r="L279" s="496"/>
      <c r="M279" s="454"/>
      <c r="N279" s="454"/>
      <c r="O279" s="724">
        <v>0.06</v>
      </c>
      <c r="P279" s="455"/>
      <c r="Q279" s="496"/>
      <c r="R279" s="455"/>
      <c r="S279" s="496"/>
      <c r="T279" s="455"/>
      <c r="U279" s="496"/>
      <c r="V279" s="454"/>
      <c r="W279" s="454"/>
      <c r="X279" s="724">
        <v>0.06</v>
      </c>
      <c r="Y279" s="455"/>
      <c r="Z279" s="496"/>
      <c r="AA279" s="455"/>
      <c r="AB279" s="496"/>
      <c r="AC279" s="454"/>
      <c r="AD279" s="505">
        <f>SUM('North District :South Disrict'!AB279)</f>
        <v>0</v>
      </c>
      <c r="AE279" s="505">
        <f t="shared" si="52"/>
        <v>0</v>
      </c>
    </row>
    <row r="280" spans="1:31" ht="75">
      <c r="A280" s="447"/>
      <c r="B280" s="454" t="s">
        <v>276</v>
      </c>
      <c r="C280" s="455"/>
      <c r="D280" s="496"/>
      <c r="E280" s="455"/>
      <c r="F280" s="496"/>
      <c r="G280" s="455"/>
      <c r="H280" s="455"/>
      <c r="I280" s="455"/>
      <c r="J280" s="496"/>
      <c r="K280" s="455"/>
      <c r="L280" s="496"/>
      <c r="M280" s="454"/>
      <c r="N280" s="454"/>
      <c r="O280" s="724">
        <v>0.06</v>
      </c>
      <c r="P280" s="455"/>
      <c r="Q280" s="496"/>
      <c r="R280" s="455"/>
      <c r="S280" s="496"/>
      <c r="T280" s="455"/>
      <c r="U280" s="496"/>
      <c r="V280" s="454"/>
      <c r="W280" s="454"/>
      <c r="X280" s="724">
        <v>0.06</v>
      </c>
      <c r="Y280" s="455"/>
      <c r="Z280" s="496"/>
      <c r="AA280" s="455"/>
      <c r="AB280" s="496"/>
      <c r="AC280" s="454"/>
      <c r="AD280" s="505">
        <f>SUM('North District :South Disrict'!AB280)</f>
        <v>0</v>
      </c>
      <c r="AE280" s="505">
        <f t="shared" si="52"/>
        <v>0</v>
      </c>
    </row>
    <row r="281" spans="1:31" ht="31.5">
      <c r="A281" s="447"/>
      <c r="B281" s="458" t="s">
        <v>278</v>
      </c>
      <c r="C281" s="459"/>
      <c r="D281" s="495"/>
      <c r="E281" s="459"/>
      <c r="F281" s="495"/>
      <c r="G281" s="459"/>
      <c r="H281" s="459"/>
      <c r="I281" s="459"/>
      <c r="J281" s="495"/>
      <c r="K281" s="459"/>
      <c r="L281" s="495"/>
      <c r="M281" s="458"/>
      <c r="N281" s="458"/>
      <c r="O281" s="721"/>
      <c r="P281" s="459"/>
      <c r="Q281" s="495"/>
      <c r="R281" s="459"/>
      <c r="S281" s="495"/>
      <c r="T281" s="459"/>
      <c r="U281" s="495"/>
      <c r="V281" s="458"/>
      <c r="W281" s="458"/>
      <c r="X281" s="721"/>
      <c r="Y281" s="459"/>
      <c r="Z281" s="495"/>
      <c r="AA281" s="459"/>
      <c r="AB281" s="495"/>
      <c r="AC281" s="458"/>
      <c r="AD281" s="505">
        <f>SUM('North District :South Disrict'!AB281)</f>
        <v>0</v>
      </c>
      <c r="AE281" s="505">
        <f t="shared" si="52"/>
        <v>0</v>
      </c>
    </row>
    <row r="282" spans="1:31" ht="105">
      <c r="A282" s="447">
        <v>11.05</v>
      </c>
      <c r="B282" s="448" t="s">
        <v>69</v>
      </c>
      <c r="C282" s="449"/>
      <c r="D282" s="487"/>
      <c r="E282" s="449"/>
      <c r="F282" s="487"/>
      <c r="G282" s="449"/>
      <c r="H282" s="449"/>
      <c r="I282" s="449"/>
      <c r="J282" s="487"/>
      <c r="K282" s="449"/>
      <c r="L282" s="487"/>
      <c r="M282" s="448"/>
      <c r="N282" s="448"/>
      <c r="O282" s="501"/>
      <c r="P282" s="449"/>
      <c r="Q282" s="487"/>
      <c r="R282" s="449"/>
      <c r="S282" s="487"/>
      <c r="T282" s="449"/>
      <c r="U282" s="487"/>
      <c r="V282" s="448"/>
      <c r="W282" s="448"/>
      <c r="X282" s="501"/>
      <c r="Y282" s="449"/>
      <c r="Z282" s="487"/>
      <c r="AA282" s="449"/>
      <c r="AB282" s="487"/>
      <c r="AC282" s="448"/>
      <c r="AD282" s="505">
        <f>SUM('North District :South Disrict'!AB282)</f>
        <v>0</v>
      </c>
      <c r="AE282" s="505">
        <f t="shared" si="52"/>
        <v>0</v>
      </c>
    </row>
    <row r="283" spans="1:31">
      <c r="A283" s="447"/>
      <c r="B283" s="448" t="s">
        <v>41</v>
      </c>
      <c r="C283" s="449">
        <f>'North District '!C283+'South Disrict'!C283</f>
        <v>38</v>
      </c>
      <c r="D283" s="487">
        <f>'North District '!D283+'South Disrict'!D283</f>
        <v>0.22</v>
      </c>
      <c r="E283" s="490">
        <f>'North District '!E283+'South Disrict'!E283</f>
        <v>38</v>
      </c>
      <c r="F283" s="491">
        <f>'North District '!F283+'South Disrict'!F283</f>
        <v>0.22</v>
      </c>
      <c r="G283" s="533">
        <f t="shared" ref="G283:G285" si="90">E283/C283</f>
        <v>1</v>
      </c>
      <c r="H283" s="533">
        <f t="shared" ref="H283:H285" si="91">F283/D283</f>
        <v>1</v>
      </c>
      <c r="I283" s="490">
        <f t="shared" ref="I283:I285" si="92">C283-E283</f>
        <v>0</v>
      </c>
      <c r="J283" s="491">
        <f t="shared" ref="J283:J285" si="93">D283-F283</f>
        <v>0</v>
      </c>
      <c r="K283" s="449"/>
      <c r="L283" s="487"/>
      <c r="M283" s="448"/>
      <c r="N283" s="448"/>
      <c r="O283" s="501">
        <v>0.02</v>
      </c>
      <c r="P283" s="449">
        <f>'North District '!P283+'South Disrict'!P283</f>
        <v>40</v>
      </c>
      <c r="Q283" s="487">
        <f>P283*O283</f>
        <v>0.8</v>
      </c>
      <c r="R283" s="449">
        <f t="shared" ref="R283:R285" si="94">P283</f>
        <v>40</v>
      </c>
      <c r="S283" s="487">
        <f t="shared" ref="S283:S285" si="95">+Q283</f>
        <v>0.8</v>
      </c>
      <c r="T283" s="449"/>
      <c r="U283" s="487"/>
      <c r="V283" s="448"/>
      <c r="W283" s="448"/>
      <c r="X283" s="501">
        <v>0.02</v>
      </c>
      <c r="Y283" s="449">
        <f>'North District '!Y283+'South Disrict'!Y283</f>
        <v>40</v>
      </c>
      <c r="Z283" s="487">
        <f>Y283*X283</f>
        <v>0.8</v>
      </c>
      <c r="AA283" s="449">
        <f t="shared" ref="AA283:AA285" si="96">Y283</f>
        <v>40</v>
      </c>
      <c r="AB283" s="487">
        <f t="shared" ref="AB283:AB285" si="97">+Z283</f>
        <v>0.8</v>
      </c>
      <c r="AC283" s="767" t="s">
        <v>614</v>
      </c>
      <c r="AD283" s="505">
        <f>SUM('North District :South Disrict'!AB283)</f>
        <v>0.8</v>
      </c>
      <c r="AE283" s="505">
        <f t="shared" si="52"/>
        <v>0</v>
      </c>
    </row>
    <row r="284" spans="1:31">
      <c r="A284" s="447"/>
      <c r="B284" s="448" t="s">
        <v>42</v>
      </c>
      <c r="C284" s="449">
        <f>'North District '!C284+'South Disrict'!C284</f>
        <v>54</v>
      </c>
      <c r="D284" s="487">
        <f>'North District '!D284+'South Disrict'!D284</f>
        <v>0.32</v>
      </c>
      <c r="E284" s="490">
        <f>'North District '!E284+'South Disrict'!E284</f>
        <v>54</v>
      </c>
      <c r="F284" s="491">
        <f>'North District '!F284+'South Disrict'!F284</f>
        <v>0.22</v>
      </c>
      <c r="G284" s="533">
        <f t="shared" si="90"/>
        <v>1</v>
      </c>
      <c r="H284" s="533">
        <f t="shared" si="91"/>
        <v>0.6875</v>
      </c>
      <c r="I284" s="490">
        <f t="shared" si="92"/>
        <v>0</v>
      </c>
      <c r="J284" s="491">
        <f t="shared" si="93"/>
        <v>0.1</v>
      </c>
      <c r="K284" s="449"/>
      <c r="L284" s="487"/>
      <c r="M284" s="448"/>
      <c r="N284" s="448"/>
      <c r="O284" s="501">
        <v>0.02</v>
      </c>
      <c r="P284" s="449">
        <f>'North District '!P284+'South Disrict'!P284</f>
        <v>80</v>
      </c>
      <c r="Q284" s="487">
        <f t="shared" ref="Q284:Q285" si="98">P284*O284</f>
        <v>1.6</v>
      </c>
      <c r="R284" s="449">
        <f t="shared" si="94"/>
        <v>80</v>
      </c>
      <c r="S284" s="487">
        <f t="shared" si="95"/>
        <v>1.6</v>
      </c>
      <c r="T284" s="449"/>
      <c r="U284" s="487"/>
      <c r="V284" s="448"/>
      <c r="W284" s="448"/>
      <c r="X284" s="501">
        <v>0.02</v>
      </c>
      <c r="Y284" s="449">
        <f>'North District '!Y284+'South Disrict'!Y284</f>
        <v>80</v>
      </c>
      <c r="Z284" s="487">
        <f t="shared" ref="Z284:Z285" si="99">Y284*X284</f>
        <v>1.6</v>
      </c>
      <c r="AA284" s="449">
        <f t="shared" si="96"/>
        <v>80</v>
      </c>
      <c r="AB284" s="487">
        <f t="shared" si="97"/>
        <v>1.6</v>
      </c>
      <c r="AC284" s="790"/>
      <c r="AD284" s="505">
        <f>SUM('North District :South Disrict'!AB284)</f>
        <v>1.6</v>
      </c>
      <c r="AE284" s="505">
        <f t="shared" si="52"/>
        <v>0</v>
      </c>
    </row>
    <row r="285" spans="1:31">
      <c r="A285" s="447"/>
      <c r="B285" s="448" t="s">
        <v>66</v>
      </c>
      <c r="C285" s="449">
        <f>'North District '!C285+'South Disrict'!C285</f>
        <v>56</v>
      </c>
      <c r="D285" s="487">
        <f>'North District '!D285+'South Disrict'!D285</f>
        <v>0.33800000000000002</v>
      </c>
      <c r="E285" s="490">
        <f>'North District '!E285+'South Disrict'!E285</f>
        <v>56</v>
      </c>
      <c r="F285" s="491">
        <f>'North District '!F285+'South Disrict'!F285</f>
        <v>0.34</v>
      </c>
      <c r="G285" s="533">
        <f t="shared" si="90"/>
        <v>1</v>
      </c>
      <c r="H285" s="533">
        <f t="shared" si="91"/>
        <v>1.0059171597633136</v>
      </c>
      <c r="I285" s="490">
        <f t="shared" si="92"/>
        <v>0</v>
      </c>
      <c r="J285" s="491">
        <f t="shared" si="93"/>
        <v>-2.0000000000000018E-3</v>
      </c>
      <c r="K285" s="449"/>
      <c r="L285" s="487"/>
      <c r="M285" s="448"/>
      <c r="N285" s="448"/>
      <c r="O285" s="501">
        <v>0.02</v>
      </c>
      <c r="P285" s="449">
        <f>'North District '!P285+'South Disrict'!P285</f>
        <v>108</v>
      </c>
      <c r="Q285" s="487">
        <f t="shared" si="98"/>
        <v>2.16</v>
      </c>
      <c r="R285" s="449">
        <f t="shared" si="94"/>
        <v>108</v>
      </c>
      <c r="S285" s="487">
        <f t="shared" si="95"/>
        <v>2.16</v>
      </c>
      <c r="T285" s="449"/>
      <c r="U285" s="487"/>
      <c r="V285" s="448"/>
      <c r="W285" s="448"/>
      <c r="X285" s="501">
        <v>0.02</v>
      </c>
      <c r="Y285" s="449">
        <f>'North District '!Y285+'South Disrict'!Y285</f>
        <v>108</v>
      </c>
      <c r="Z285" s="487">
        <f t="shared" si="99"/>
        <v>2.16</v>
      </c>
      <c r="AA285" s="449">
        <f t="shared" si="96"/>
        <v>108</v>
      </c>
      <c r="AB285" s="487">
        <f t="shared" si="97"/>
        <v>2.16</v>
      </c>
      <c r="AC285" s="768"/>
      <c r="AD285" s="505">
        <f>SUM('North District :South Disrict'!AB285)</f>
        <v>2.16</v>
      </c>
      <c r="AE285" s="505">
        <f t="shared" si="52"/>
        <v>0</v>
      </c>
    </row>
    <row r="286" spans="1:31" ht="31.5">
      <c r="A286" s="447"/>
      <c r="B286" s="458" t="s">
        <v>279</v>
      </c>
      <c r="C286" s="459"/>
      <c r="D286" s="495"/>
      <c r="E286" s="459"/>
      <c r="F286" s="495"/>
      <c r="G286" s="459"/>
      <c r="H286" s="459"/>
      <c r="I286" s="459"/>
      <c r="J286" s="495"/>
      <c r="K286" s="459"/>
      <c r="L286" s="495"/>
      <c r="M286" s="458"/>
      <c r="N286" s="458"/>
      <c r="O286" s="721"/>
      <c r="P286" s="459"/>
      <c r="Q286" s="495"/>
      <c r="R286" s="459"/>
      <c r="S286" s="495"/>
      <c r="T286" s="459"/>
      <c r="U286" s="495"/>
      <c r="V286" s="458"/>
      <c r="W286" s="458"/>
      <c r="X286" s="721"/>
      <c r="Y286" s="459"/>
      <c r="Z286" s="495"/>
      <c r="AA286" s="459"/>
      <c r="AB286" s="495"/>
      <c r="AC286" s="458"/>
      <c r="AD286" s="505">
        <f>SUM('North District :South Disrict'!AB286)</f>
        <v>0</v>
      </c>
      <c r="AE286" s="505">
        <f t="shared" si="52"/>
        <v>0</v>
      </c>
    </row>
    <row r="287" spans="1:31" ht="30">
      <c r="A287" s="447">
        <v>11.06</v>
      </c>
      <c r="B287" s="448" t="s">
        <v>70</v>
      </c>
      <c r="C287" s="449">
        <f>'North District '!C287+'South Disrict'!C287</f>
        <v>5</v>
      </c>
      <c r="D287" s="487">
        <f>'North District '!D287+'South Disrict'!D287</f>
        <v>0.1</v>
      </c>
      <c r="E287" s="490">
        <f>'North District '!E287+'South Disrict'!E287</f>
        <v>5</v>
      </c>
      <c r="F287" s="491">
        <f>'North District '!F287+'South Disrict'!F287</f>
        <v>0.06</v>
      </c>
      <c r="G287" s="533">
        <f t="shared" ref="G287:G288" si="100">E287/C287</f>
        <v>1</v>
      </c>
      <c r="H287" s="533">
        <f t="shared" ref="H287:H288" si="101">F287/D287</f>
        <v>0.6</v>
      </c>
      <c r="I287" s="490">
        <f t="shared" ref="I287:I288" si="102">C287-E287</f>
        <v>0</v>
      </c>
      <c r="J287" s="491">
        <f t="shared" ref="J287:J288" si="103">D287-F287</f>
        <v>4.0000000000000008E-2</v>
      </c>
      <c r="K287" s="449"/>
      <c r="L287" s="487"/>
      <c r="M287" s="448"/>
      <c r="N287" s="448"/>
      <c r="O287" s="501">
        <v>0.02</v>
      </c>
      <c r="P287" s="449">
        <f>'North District '!P287+'South Disrict'!P287</f>
        <v>50</v>
      </c>
      <c r="Q287" s="487">
        <f>P287*O287</f>
        <v>1</v>
      </c>
      <c r="R287" s="449">
        <f t="shared" ref="R287:R289" si="104">P287</f>
        <v>50</v>
      </c>
      <c r="S287" s="487">
        <f t="shared" ref="S287:S289" si="105">+Q287</f>
        <v>1</v>
      </c>
      <c r="T287" s="449"/>
      <c r="U287" s="487"/>
      <c r="V287" s="448"/>
      <c r="W287" s="448"/>
      <c r="X287" s="501">
        <v>0.02</v>
      </c>
      <c r="Y287" s="449">
        <f>'North District '!Y287+'South Disrict'!Y287</f>
        <v>50</v>
      </c>
      <c r="Z287" s="487">
        <f>Y287*X287</f>
        <v>1</v>
      </c>
      <c r="AA287" s="449">
        <f t="shared" ref="AA287:AA289" si="106">Y287</f>
        <v>50</v>
      </c>
      <c r="AB287" s="487">
        <f t="shared" ref="AB287:AB289" si="107">+Z287</f>
        <v>1</v>
      </c>
      <c r="AC287" s="448" t="s">
        <v>604</v>
      </c>
      <c r="AD287" s="505">
        <f>SUM('North District :South Disrict'!AB287)</f>
        <v>1</v>
      </c>
      <c r="AE287" s="505">
        <f t="shared" si="52"/>
        <v>0</v>
      </c>
    </row>
    <row r="288" spans="1:31" ht="30">
      <c r="A288" s="447">
        <v>11.07</v>
      </c>
      <c r="B288" s="448" t="s">
        <v>71</v>
      </c>
      <c r="C288" s="449">
        <f>'North District '!C288+'South Disrict'!C288</f>
        <v>12</v>
      </c>
      <c r="D288" s="487">
        <f>'North District '!D288+'South Disrict'!D288</f>
        <v>0.19600000000000001</v>
      </c>
      <c r="E288" s="490">
        <f>'North District '!E288+'South Disrict'!E288</f>
        <v>12</v>
      </c>
      <c r="F288" s="491">
        <f>'North District '!F288+'South Disrict'!F288</f>
        <v>0.12</v>
      </c>
      <c r="G288" s="533">
        <f t="shared" si="100"/>
        <v>1</v>
      </c>
      <c r="H288" s="533">
        <f t="shared" si="101"/>
        <v>0.61224489795918358</v>
      </c>
      <c r="I288" s="490">
        <f t="shared" si="102"/>
        <v>0</v>
      </c>
      <c r="J288" s="491">
        <f t="shared" si="103"/>
        <v>7.6000000000000012E-2</v>
      </c>
      <c r="K288" s="449"/>
      <c r="L288" s="487"/>
      <c r="M288" s="448"/>
      <c r="N288" s="448"/>
      <c r="O288" s="501">
        <v>1.6E-2</v>
      </c>
      <c r="P288" s="449">
        <f>'North District '!P288+'South Disrict'!P288</f>
        <v>500</v>
      </c>
      <c r="Q288" s="487">
        <f>P288*O288</f>
        <v>8</v>
      </c>
      <c r="R288" s="449">
        <f t="shared" si="104"/>
        <v>500</v>
      </c>
      <c r="S288" s="487">
        <f t="shared" si="105"/>
        <v>8</v>
      </c>
      <c r="T288" s="449"/>
      <c r="U288" s="487"/>
      <c r="V288" s="448"/>
      <c r="W288" s="448"/>
      <c r="X288" s="501">
        <v>1.6E-2</v>
      </c>
      <c r="Y288" s="449">
        <f>'North District '!Y288+'South Disrict'!Y288</f>
        <v>500</v>
      </c>
      <c r="Z288" s="487">
        <f>Y288*X288</f>
        <v>8</v>
      </c>
      <c r="AA288" s="449">
        <f t="shared" si="106"/>
        <v>500</v>
      </c>
      <c r="AB288" s="487">
        <f t="shared" si="107"/>
        <v>8</v>
      </c>
      <c r="AC288" s="448" t="s">
        <v>604</v>
      </c>
      <c r="AD288" s="505">
        <f>SUM('North District :South Disrict'!AB288)</f>
        <v>8</v>
      </c>
      <c r="AE288" s="505">
        <f t="shared" si="52"/>
        <v>0</v>
      </c>
    </row>
    <row r="289" spans="1:31">
      <c r="A289" s="447"/>
      <c r="B289" s="448" t="s">
        <v>345</v>
      </c>
      <c r="C289" s="449"/>
      <c r="D289" s="487"/>
      <c r="E289" s="490"/>
      <c r="F289" s="491"/>
      <c r="G289" s="489"/>
      <c r="H289" s="487"/>
      <c r="I289" s="449"/>
      <c r="J289" s="487"/>
      <c r="K289" s="449"/>
      <c r="L289" s="487"/>
      <c r="M289" s="448"/>
      <c r="N289" s="448"/>
      <c r="O289" s="501"/>
      <c r="P289" s="449">
        <f>'North District '!P289+'South Disrict'!P289</f>
        <v>0</v>
      </c>
      <c r="Q289" s="487">
        <f>P289*O289</f>
        <v>0</v>
      </c>
      <c r="R289" s="449">
        <f t="shared" si="104"/>
        <v>0</v>
      </c>
      <c r="S289" s="487">
        <f t="shared" si="105"/>
        <v>0</v>
      </c>
      <c r="T289" s="449"/>
      <c r="U289" s="487"/>
      <c r="V289" s="448"/>
      <c r="W289" s="448"/>
      <c r="X289" s="501"/>
      <c r="Y289" s="449">
        <f>'North District '!Y289+'South Disrict'!Y289</f>
        <v>0</v>
      </c>
      <c r="Z289" s="487">
        <f>Y289*X289</f>
        <v>0</v>
      </c>
      <c r="AA289" s="449">
        <f t="shared" si="106"/>
        <v>0</v>
      </c>
      <c r="AB289" s="487">
        <f t="shared" si="107"/>
        <v>0</v>
      </c>
      <c r="AC289" s="448"/>
      <c r="AD289" s="505">
        <f>SUM('North District :South Disrict'!AB289)</f>
        <v>0</v>
      </c>
      <c r="AE289" s="505">
        <f t="shared" si="52"/>
        <v>0</v>
      </c>
    </row>
    <row r="290" spans="1:31" ht="15.75">
      <c r="A290" s="447"/>
      <c r="B290" s="445" t="s">
        <v>36</v>
      </c>
      <c r="C290" s="445">
        <f>SUM(C274:C289)</f>
        <v>2982</v>
      </c>
      <c r="D290" s="488">
        <f>SUM(D270:D288)</f>
        <v>39.414000000000001</v>
      </c>
      <c r="E290" s="445">
        <f>SUM(E274:E289)</f>
        <v>1609</v>
      </c>
      <c r="F290" s="488">
        <f>SUM(F270:F288)</f>
        <v>20.069999999999997</v>
      </c>
      <c r="G290" s="532">
        <f t="shared" ref="G290" si="108">E290/C290</f>
        <v>0.53957075788061704</v>
      </c>
      <c r="H290" s="532">
        <f t="shared" ref="H290" si="109">F290/D290</f>
        <v>0.50920992540721566</v>
      </c>
      <c r="I290" s="445">
        <f>SUM(I274:I289)</f>
        <v>1373</v>
      </c>
      <c r="J290" s="494">
        <f t="shared" ref="J290" si="110">D290-F290</f>
        <v>19.344000000000005</v>
      </c>
      <c r="K290" s="445"/>
      <c r="L290" s="488"/>
      <c r="M290" s="445"/>
      <c r="N290" s="445"/>
      <c r="O290" s="718"/>
      <c r="P290" s="445">
        <f>SUM(P274:P289)</f>
        <v>3278</v>
      </c>
      <c r="Q290" s="488">
        <f>SUM(Q270:Q288)</f>
        <v>63.56</v>
      </c>
      <c r="R290" s="445">
        <f>SUM(R274:R289)</f>
        <v>3278</v>
      </c>
      <c r="S290" s="488">
        <f>SUM(S270:S288)</f>
        <v>63.56</v>
      </c>
      <c r="T290" s="445">
        <f>SUM(T274:T289)</f>
        <v>0</v>
      </c>
      <c r="U290" s="488">
        <f>SUM(U270:U288)</f>
        <v>0</v>
      </c>
      <c r="V290" s="445"/>
      <c r="W290" s="445"/>
      <c r="X290" s="718"/>
      <c r="Y290" s="445">
        <f>SUM(Y274:Y289)</f>
        <v>3278</v>
      </c>
      <c r="Z290" s="488">
        <f>SUM(Z270:Z288)</f>
        <v>63.56</v>
      </c>
      <c r="AA290" s="445">
        <f>SUM(AA274:AA289)</f>
        <v>3278</v>
      </c>
      <c r="AB290" s="488">
        <f>SUM(AB270:AB288)</f>
        <v>63.56</v>
      </c>
      <c r="AC290" s="445"/>
      <c r="AD290" s="505">
        <f>SUM('North District :South Disrict'!AB290)</f>
        <v>63.56</v>
      </c>
      <c r="AE290" s="505">
        <f t="shared" si="52"/>
        <v>0</v>
      </c>
    </row>
    <row r="291" spans="1:31" ht="47.25">
      <c r="A291" s="500">
        <v>12</v>
      </c>
      <c r="B291" s="444" t="s">
        <v>72</v>
      </c>
      <c r="C291" s="445"/>
      <c r="D291" s="488"/>
      <c r="E291" s="445"/>
      <c r="F291" s="488"/>
      <c r="G291" s="445"/>
      <c r="H291" s="445"/>
      <c r="I291" s="445"/>
      <c r="J291" s="488"/>
      <c r="K291" s="445"/>
      <c r="L291" s="488"/>
      <c r="M291" s="444"/>
      <c r="N291" s="444"/>
      <c r="O291" s="718"/>
      <c r="P291" s="445"/>
      <c r="Q291" s="488"/>
      <c r="R291" s="445"/>
      <c r="S291" s="488"/>
      <c r="T291" s="445"/>
      <c r="U291" s="488"/>
      <c r="V291" s="444"/>
      <c r="W291" s="444"/>
      <c r="X291" s="718"/>
      <c r="Y291" s="445"/>
      <c r="Z291" s="488"/>
      <c r="AA291" s="445"/>
      <c r="AB291" s="488"/>
      <c r="AC291" s="444"/>
      <c r="AD291" s="505">
        <f>SUM('North District :South Disrict'!AB291)</f>
        <v>0</v>
      </c>
      <c r="AE291" s="505">
        <f t="shared" si="52"/>
        <v>0</v>
      </c>
    </row>
    <row r="292" spans="1:31" ht="15.75">
      <c r="A292" s="447">
        <v>12.01</v>
      </c>
      <c r="B292" s="444" t="s">
        <v>73</v>
      </c>
      <c r="C292" s="445"/>
      <c r="D292" s="488"/>
      <c r="E292" s="445"/>
      <c r="F292" s="488"/>
      <c r="G292" s="445"/>
      <c r="H292" s="445"/>
      <c r="I292" s="445"/>
      <c r="J292" s="488"/>
      <c r="K292" s="445"/>
      <c r="L292" s="488"/>
      <c r="M292" s="444"/>
      <c r="N292" s="444"/>
      <c r="O292" s="718"/>
      <c r="P292" s="445"/>
      <c r="Q292" s="488"/>
      <c r="R292" s="445"/>
      <c r="S292" s="488"/>
      <c r="T292" s="445"/>
      <c r="U292" s="488"/>
      <c r="V292" s="444"/>
      <c r="W292" s="444"/>
      <c r="X292" s="718"/>
      <c r="Y292" s="445"/>
      <c r="Z292" s="488"/>
      <c r="AA292" s="445"/>
      <c r="AB292" s="488"/>
      <c r="AC292" s="444"/>
      <c r="AD292" s="505">
        <f>SUM('North District :South Disrict'!AB292)</f>
        <v>0</v>
      </c>
      <c r="AE292" s="505">
        <f t="shared" si="52"/>
        <v>0</v>
      </c>
    </row>
    <row r="293" spans="1:31" ht="30">
      <c r="A293" s="447"/>
      <c r="B293" s="492" t="s">
        <v>74</v>
      </c>
      <c r="C293" s="449">
        <f>'North District '!C293+'South Disrict'!C293</f>
        <v>57</v>
      </c>
      <c r="D293" s="487">
        <f>'North District '!D293+'South Disrict'!D293</f>
        <v>183.82499999999999</v>
      </c>
      <c r="E293" s="490">
        <f>'North District '!E293+'South Disrict'!E293</f>
        <v>57</v>
      </c>
      <c r="F293" s="491">
        <f>'North District '!F293+'South Disrict'!F293</f>
        <v>166.95999999999998</v>
      </c>
      <c r="G293" s="533">
        <f t="shared" ref="G293:G297" si="111">E293/C293</f>
        <v>1</v>
      </c>
      <c r="H293" s="533">
        <f t="shared" ref="H293:H297" si="112">F293/D293</f>
        <v>0.90825513395892832</v>
      </c>
      <c r="I293" s="490">
        <f t="shared" ref="I293:I297" si="113">C293-E293</f>
        <v>0</v>
      </c>
      <c r="J293" s="491">
        <f t="shared" ref="J293:J297" si="114">D293-F293</f>
        <v>16.865000000000009</v>
      </c>
      <c r="K293" s="490"/>
      <c r="L293" s="491"/>
      <c r="M293" s="492"/>
      <c r="N293" s="492"/>
      <c r="O293" s="725">
        <v>3.4521600000000001</v>
      </c>
      <c r="P293" s="449">
        <f>'North District '!P293+'South Disrict'!P293</f>
        <v>57</v>
      </c>
      <c r="Q293" s="491">
        <f>P293*O293</f>
        <v>196.77312000000001</v>
      </c>
      <c r="R293" s="449">
        <f t="shared" ref="R293:R303" si="115">P293</f>
        <v>57</v>
      </c>
      <c r="S293" s="487">
        <f t="shared" ref="S293:S303" si="116">+Q293</f>
        <v>196.77312000000001</v>
      </c>
      <c r="T293" s="490"/>
      <c r="U293" s="491"/>
      <c r="V293" s="492"/>
      <c r="W293" s="492"/>
      <c r="X293" s="725">
        <v>3.4521600000000001</v>
      </c>
      <c r="Y293" s="449">
        <f>'North District '!Y293+'South Disrict'!Y293</f>
        <v>57</v>
      </c>
      <c r="Z293" s="491">
        <f>Y293*X293</f>
        <v>196.77312000000001</v>
      </c>
      <c r="AA293" s="449">
        <f t="shared" ref="AA293:AA303" si="117">Y293</f>
        <v>57</v>
      </c>
      <c r="AB293" s="487">
        <f t="shared" ref="AB293:AB303" si="118">+Z293</f>
        <v>196.77312000000001</v>
      </c>
      <c r="AC293" s="794" t="s">
        <v>605</v>
      </c>
      <c r="AD293" s="505">
        <f>SUM('North District :South Disrict'!AB293)</f>
        <v>196.77312000000001</v>
      </c>
      <c r="AE293" s="505">
        <f t="shared" ref="AE293:AE356" si="119">AD293-AB293</f>
        <v>0</v>
      </c>
    </row>
    <row r="294" spans="1:31" ht="30">
      <c r="A294" s="447"/>
      <c r="B294" s="492" t="s">
        <v>75</v>
      </c>
      <c r="C294" s="449">
        <f>'North District '!C294+'South Disrict'!C294</f>
        <v>9</v>
      </c>
      <c r="D294" s="487">
        <f>'North District '!D294+'South Disrict'!D294</f>
        <v>27</v>
      </c>
      <c r="E294" s="490">
        <f>'North District '!E294+'South Disrict'!E294</f>
        <v>9</v>
      </c>
      <c r="F294" s="491">
        <f>'North District '!F294+'South Disrict'!F294</f>
        <v>23.32</v>
      </c>
      <c r="G294" s="533">
        <f t="shared" si="111"/>
        <v>1</v>
      </c>
      <c r="H294" s="533">
        <f t="shared" si="112"/>
        <v>0.86370370370370375</v>
      </c>
      <c r="I294" s="490">
        <f t="shared" si="113"/>
        <v>0</v>
      </c>
      <c r="J294" s="491">
        <f t="shared" si="114"/>
        <v>3.6799999999999997</v>
      </c>
      <c r="K294" s="490"/>
      <c r="L294" s="491"/>
      <c r="M294" s="492"/>
      <c r="N294" s="492"/>
      <c r="O294" s="575">
        <v>3.4521600000000001</v>
      </c>
      <c r="P294" s="449">
        <f>'North District '!P294+'South Disrict'!P294</f>
        <v>9</v>
      </c>
      <c r="Q294" s="491">
        <f t="shared" ref="Q294:Q295" si="120">P294*O294</f>
        <v>31.06944</v>
      </c>
      <c r="R294" s="449">
        <f t="shared" si="115"/>
        <v>9</v>
      </c>
      <c r="S294" s="487">
        <f t="shared" si="116"/>
        <v>31.06944</v>
      </c>
      <c r="T294" s="490"/>
      <c r="U294" s="491"/>
      <c r="V294" s="492"/>
      <c r="W294" s="492"/>
      <c r="X294" s="575">
        <v>3.4521600000000001</v>
      </c>
      <c r="Y294" s="449">
        <f>'North District '!Y294+'South Disrict'!Y294</f>
        <v>9</v>
      </c>
      <c r="Z294" s="491">
        <f t="shared" ref="Z294:Z303" si="121">Y294*X294</f>
        <v>31.06944</v>
      </c>
      <c r="AA294" s="449">
        <f t="shared" si="117"/>
        <v>9</v>
      </c>
      <c r="AB294" s="487">
        <f t="shared" si="118"/>
        <v>31.06944</v>
      </c>
      <c r="AC294" s="795"/>
      <c r="AD294" s="505">
        <f>SUM('North District :South Disrict'!AB294)</f>
        <v>31.06944</v>
      </c>
      <c r="AE294" s="505">
        <f t="shared" si="119"/>
        <v>0</v>
      </c>
    </row>
    <row r="295" spans="1:31" ht="30">
      <c r="A295" s="447"/>
      <c r="B295" s="492" t="s">
        <v>76</v>
      </c>
      <c r="C295" s="449">
        <f>'North District '!C295+'South Disrict'!C295</f>
        <v>12</v>
      </c>
      <c r="D295" s="487">
        <f>'North District '!D295+'South Disrict'!D295</f>
        <v>30.96</v>
      </c>
      <c r="E295" s="490">
        <f>'North District '!E295+'South Disrict'!E295</f>
        <v>12</v>
      </c>
      <c r="F295" s="491">
        <f>'North District '!F295+'South Disrict'!F295</f>
        <v>27.950000000000003</v>
      </c>
      <c r="G295" s="533">
        <f t="shared" si="111"/>
        <v>1</v>
      </c>
      <c r="H295" s="533">
        <f t="shared" si="112"/>
        <v>0.90277777777777779</v>
      </c>
      <c r="I295" s="490">
        <f t="shared" si="113"/>
        <v>0</v>
      </c>
      <c r="J295" s="491">
        <f t="shared" si="114"/>
        <v>3.009999999999998</v>
      </c>
      <c r="K295" s="490"/>
      <c r="L295" s="491"/>
      <c r="M295" s="492"/>
      <c r="N295" s="492"/>
      <c r="O295" s="575">
        <v>3.4521600000000001</v>
      </c>
      <c r="P295" s="449">
        <f>'North District '!P295+'South Disrict'!P295</f>
        <v>12</v>
      </c>
      <c r="Q295" s="491">
        <f t="shared" si="120"/>
        <v>41.425920000000005</v>
      </c>
      <c r="R295" s="449">
        <f t="shared" si="115"/>
        <v>12</v>
      </c>
      <c r="S295" s="487">
        <f t="shared" si="116"/>
        <v>41.425920000000005</v>
      </c>
      <c r="T295" s="490"/>
      <c r="U295" s="491"/>
      <c r="V295" s="492"/>
      <c r="W295" s="492"/>
      <c r="X295" s="575">
        <v>3.4521600000000001</v>
      </c>
      <c r="Y295" s="449">
        <f>'North District '!Y295+'South Disrict'!Y295</f>
        <v>12</v>
      </c>
      <c r="Z295" s="491">
        <f t="shared" si="121"/>
        <v>41.425920000000005</v>
      </c>
      <c r="AA295" s="449">
        <f t="shared" si="117"/>
        <v>12</v>
      </c>
      <c r="AB295" s="487">
        <f t="shared" si="118"/>
        <v>41.425920000000005</v>
      </c>
      <c r="AC295" s="795"/>
      <c r="AD295" s="505">
        <f>SUM('North District :South Disrict'!AB295)</f>
        <v>41.425920000000005</v>
      </c>
      <c r="AE295" s="505">
        <f t="shared" si="119"/>
        <v>0</v>
      </c>
    </row>
    <row r="296" spans="1:31" ht="30">
      <c r="A296" s="447"/>
      <c r="B296" s="492" t="s">
        <v>77</v>
      </c>
      <c r="C296" s="449">
        <f>'North District '!C296+'South Disrict'!C296</f>
        <v>12</v>
      </c>
      <c r="D296" s="487">
        <f>'North District '!D296+'South Disrict'!D296</f>
        <v>23.22</v>
      </c>
      <c r="E296" s="490">
        <f>'North District '!E296+'South Disrict'!E296</f>
        <v>12</v>
      </c>
      <c r="F296" s="491">
        <f>'North District '!F296+'South Disrict'!F296</f>
        <v>19.48</v>
      </c>
      <c r="G296" s="533">
        <f t="shared" si="111"/>
        <v>1</v>
      </c>
      <c r="H296" s="533">
        <f t="shared" si="112"/>
        <v>0.83893195521102504</v>
      </c>
      <c r="I296" s="490">
        <f t="shared" si="113"/>
        <v>0</v>
      </c>
      <c r="J296" s="491">
        <f t="shared" si="114"/>
        <v>3.7399999999999984</v>
      </c>
      <c r="K296" s="490"/>
      <c r="L296" s="491"/>
      <c r="M296" s="492"/>
      <c r="N296" s="492"/>
      <c r="O296" s="575">
        <v>2.3490000000000002</v>
      </c>
      <c r="P296" s="449">
        <f>'North District '!P296+'South Disrict'!P296</f>
        <v>12</v>
      </c>
      <c r="Q296" s="491">
        <f t="shared" ref="Q296:Q303" si="122">P296*O296</f>
        <v>28.188000000000002</v>
      </c>
      <c r="R296" s="449">
        <f t="shared" si="115"/>
        <v>12</v>
      </c>
      <c r="S296" s="487">
        <f t="shared" si="116"/>
        <v>28.188000000000002</v>
      </c>
      <c r="T296" s="490"/>
      <c r="U296" s="491"/>
      <c r="V296" s="492"/>
      <c r="W296" s="492"/>
      <c r="X296" s="575">
        <v>2.3490000000000002</v>
      </c>
      <c r="Y296" s="449">
        <f>'North District '!Y296+'South Disrict'!Y296</f>
        <v>12</v>
      </c>
      <c r="Z296" s="491">
        <f t="shared" si="121"/>
        <v>28.188000000000002</v>
      </c>
      <c r="AA296" s="449">
        <f t="shared" si="117"/>
        <v>12</v>
      </c>
      <c r="AB296" s="487">
        <f t="shared" si="118"/>
        <v>28.188000000000002</v>
      </c>
      <c r="AC296" s="795"/>
      <c r="AD296" s="505">
        <f>SUM('North District :South Disrict'!AB296)</f>
        <v>28.188000000000002</v>
      </c>
      <c r="AE296" s="505">
        <f t="shared" si="119"/>
        <v>0</v>
      </c>
    </row>
    <row r="297" spans="1:31" ht="45">
      <c r="A297" s="447"/>
      <c r="B297" s="492" t="s">
        <v>78</v>
      </c>
      <c r="C297" s="449">
        <f>'North District '!C297+'South Disrict'!C297</f>
        <v>24</v>
      </c>
      <c r="D297" s="487">
        <f>'North District '!D297+'South Disrict'!D297</f>
        <v>61.92</v>
      </c>
      <c r="E297" s="490">
        <f>'North District '!E297+'South Disrict'!E297</f>
        <v>24</v>
      </c>
      <c r="F297" s="491">
        <f>'North District '!F297+'South Disrict'!F297</f>
        <v>54.489999999999995</v>
      </c>
      <c r="G297" s="533">
        <f t="shared" si="111"/>
        <v>1</v>
      </c>
      <c r="H297" s="533">
        <f t="shared" si="112"/>
        <v>0.88000645994832027</v>
      </c>
      <c r="I297" s="490">
        <f t="shared" si="113"/>
        <v>0</v>
      </c>
      <c r="J297" s="491">
        <f t="shared" si="114"/>
        <v>7.4300000000000068</v>
      </c>
      <c r="K297" s="490"/>
      <c r="L297" s="491"/>
      <c r="M297" s="492"/>
      <c r="N297" s="492"/>
      <c r="O297" s="726">
        <v>3.4521600000000001</v>
      </c>
      <c r="P297" s="449">
        <f>'North District '!P297+'South Disrict'!P297</f>
        <v>24</v>
      </c>
      <c r="Q297" s="491">
        <f t="shared" si="122"/>
        <v>82.85184000000001</v>
      </c>
      <c r="R297" s="449">
        <f t="shared" si="115"/>
        <v>24</v>
      </c>
      <c r="S297" s="487">
        <f t="shared" si="116"/>
        <v>82.85184000000001</v>
      </c>
      <c r="T297" s="490"/>
      <c r="U297" s="491"/>
      <c r="V297" s="492"/>
      <c r="W297" s="492"/>
      <c r="X297" s="726">
        <v>3.4521600000000001</v>
      </c>
      <c r="Y297" s="449">
        <f>'North District '!Y297+'South Disrict'!Y297</f>
        <v>24</v>
      </c>
      <c r="Z297" s="491">
        <f t="shared" si="121"/>
        <v>82.85184000000001</v>
      </c>
      <c r="AA297" s="449">
        <f t="shared" si="117"/>
        <v>24</v>
      </c>
      <c r="AB297" s="487">
        <f t="shared" si="118"/>
        <v>82.85184000000001</v>
      </c>
      <c r="AC297" s="796"/>
      <c r="AD297" s="505">
        <f>SUM('North District :South Disrict'!AB297)</f>
        <v>82.85184000000001</v>
      </c>
      <c r="AE297" s="505">
        <f t="shared" si="119"/>
        <v>0</v>
      </c>
    </row>
    <row r="298" spans="1:31">
      <c r="A298" s="447">
        <v>12.02</v>
      </c>
      <c r="B298" s="492" t="s">
        <v>79</v>
      </c>
      <c r="C298" s="490"/>
      <c r="D298" s="491"/>
      <c r="E298" s="490"/>
      <c r="F298" s="491"/>
      <c r="G298" s="490"/>
      <c r="H298" s="490"/>
      <c r="I298" s="490"/>
      <c r="J298" s="491"/>
      <c r="K298" s="490"/>
      <c r="L298" s="491"/>
      <c r="M298" s="492"/>
      <c r="N298" s="492"/>
      <c r="O298" s="581">
        <v>1</v>
      </c>
      <c r="P298" s="449">
        <f>'North District '!P298+'South Disrict'!P298</f>
        <v>0</v>
      </c>
      <c r="Q298" s="491">
        <f t="shared" si="122"/>
        <v>0</v>
      </c>
      <c r="R298" s="449">
        <f t="shared" si="115"/>
        <v>0</v>
      </c>
      <c r="S298" s="487">
        <f t="shared" si="116"/>
        <v>0</v>
      </c>
      <c r="T298" s="490"/>
      <c r="U298" s="491"/>
      <c r="V298" s="492"/>
      <c r="W298" s="492"/>
      <c r="X298" s="581">
        <v>1</v>
      </c>
      <c r="Y298" s="449">
        <f>'North District '!Y298+'South Disrict'!Y298</f>
        <v>0</v>
      </c>
      <c r="Z298" s="491">
        <f t="shared" si="121"/>
        <v>0</v>
      </c>
      <c r="AA298" s="449">
        <f t="shared" si="117"/>
        <v>0</v>
      </c>
      <c r="AB298" s="487">
        <f t="shared" si="118"/>
        <v>0</v>
      </c>
      <c r="AC298" s="492"/>
      <c r="AD298" s="505">
        <f>SUM('North District :South Disrict'!AB298)</f>
        <v>0</v>
      </c>
      <c r="AE298" s="505">
        <f t="shared" si="119"/>
        <v>0</v>
      </c>
    </row>
    <row r="299" spans="1:31" ht="30">
      <c r="A299" s="447">
        <f>+A298+0.01</f>
        <v>12.03</v>
      </c>
      <c r="B299" s="492" t="s">
        <v>346</v>
      </c>
      <c r="C299" s="490"/>
      <c r="D299" s="491"/>
      <c r="E299" s="490"/>
      <c r="F299" s="491"/>
      <c r="G299" s="490"/>
      <c r="H299" s="490"/>
      <c r="I299" s="490"/>
      <c r="J299" s="491"/>
      <c r="K299" s="490"/>
      <c r="L299" s="491"/>
      <c r="M299" s="492"/>
      <c r="N299" s="492"/>
      <c r="O299" s="581">
        <v>1</v>
      </c>
      <c r="P299" s="449">
        <f>'North District '!P299+'South Disrict'!P299</f>
        <v>11</v>
      </c>
      <c r="Q299" s="491">
        <f t="shared" si="122"/>
        <v>11</v>
      </c>
      <c r="R299" s="449">
        <f t="shared" si="115"/>
        <v>11</v>
      </c>
      <c r="S299" s="487">
        <f t="shared" si="116"/>
        <v>11</v>
      </c>
      <c r="T299" s="490"/>
      <c r="U299" s="491"/>
      <c r="V299" s="492"/>
      <c r="W299" s="492"/>
      <c r="X299" s="581">
        <v>1</v>
      </c>
      <c r="Y299" s="449">
        <f>'North District '!Y299+'South Disrict'!Y299</f>
        <v>0</v>
      </c>
      <c r="Z299" s="491">
        <f t="shared" si="121"/>
        <v>0</v>
      </c>
      <c r="AA299" s="449">
        <f t="shared" si="117"/>
        <v>0</v>
      </c>
      <c r="AB299" s="487">
        <f t="shared" si="118"/>
        <v>0</v>
      </c>
      <c r="AC299" s="493" t="s">
        <v>400</v>
      </c>
      <c r="AD299" s="505">
        <f>SUM('North District :South Disrict'!AB299)</f>
        <v>0</v>
      </c>
      <c r="AE299" s="505">
        <f t="shared" si="119"/>
        <v>0</v>
      </c>
    </row>
    <row r="300" spans="1:31" ht="30">
      <c r="A300" s="447">
        <f t="shared" ref="A300:A303" si="123">+A299+0.01</f>
        <v>12.04</v>
      </c>
      <c r="B300" s="448" t="s">
        <v>80</v>
      </c>
      <c r="C300" s="449">
        <f>'North District '!C300+'South Disrict'!C300</f>
        <v>12</v>
      </c>
      <c r="D300" s="487">
        <f>'North District '!D300+'South Disrict'!D300</f>
        <v>6</v>
      </c>
      <c r="E300" s="490">
        <f>'North District '!E300+'South Disrict'!E300</f>
        <v>12</v>
      </c>
      <c r="F300" s="491">
        <f>'North District '!F300+'South Disrict'!F300</f>
        <v>6</v>
      </c>
      <c r="G300" s="533">
        <f t="shared" ref="G300:G301" si="124">E300/C300</f>
        <v>1</v>
      </c>
      <c r="H300" s="533">
        <f t="shared" ref="H300:H301" si="125">F300/D300</f>
        <v>1</v>
      </c>
      <c r="I300" s="490">
        <f t="shared" ref="I300" si="126">C300-E300</f>
        <v>0</v>
      </c>
      <c r="J300" s="491">
        <f t="shared" ref="J300" si="127">D300-F300</f>
        <v>0</v>
      </c>
      <c r="K300" s="449"/>
      <c r="L300" s="487"/>
      <c r="M300" s="448"/>
      <c r="N300" s="448"/>
      <c r="O300" s="581">
        <v>0.5</v>
      </c>
      <c r="P300" s="449">
        <f>'North District '!P300+'South Disrict'!P300</f>
        <v>12</v>
      </c>
      <c r="Q300" s="487">
        <f t="shared" si="122"/>
        <v>6</v>
      </c>
      <c r="R300" s="449">
        <f t="shared" si="115"/>
        <v>12</v>
      </c>
      <c r="S300" s="487">
        <f t="shared" si="116"/>
        <v>6</v>
      </c>
      <c r="T300" s="449"/>
      <c r="U300" s="487"/>
      <c r="V300" s="448"/>
      <c r="W300" s="448"/>
      <c r="X300" s="581">
        <v>0.5</v>
      </c>
      <c r="Y300" s="449">
        <f>'North District '!Y300+'South Disrict'!Y300</f>
        <v>12</v>
      </c>
      <c r="Z300" s="487">
        <f t="shared" si="121"/>
        <v>6</v>
      </c>
      <c r="AA300" s="449">
        <f t="shared" si="117"/>
        <v>12</v>
      </c>
      <c r="AB300" s="487">
        <f t="shared" si="118"/>
        <v>6</v>
      </c>
      <c r="AC300" s="448" t="s">
        <v>604</v>
      </c>
      <c r="AD300" s="505">
        <f>SUM('North District :South Disrict'!AB300)</f>
        <v>6</v>
      </c>
      <c r="AE300" s="505">
        <f t="shared" si="119"/>
        <v>0</v>
      </c>
    </row>
    <row r="301" spans="1:31" ht="30">
      <c r="A301" s="447">
        <f t="shared" si="123"/>
        <v>12.049999999999999</v>
      </c>
      <c r="B301" s="709" t="s">
        <v>328</v>
      </c>
      <c r="C301" s="449">
        <f>'North District '!C301+'South Disrict'!C301</f>
        <v>12</v>
      </c>
      <c r="D301" s="487">
        <f>'North District '!D301+'South Disrict'!D301</f>
        <v>3.6</v>
      </c>
      <c r="E301" s="490">
        <v>0</v>
      </c>
      <c r="F301" s="491">
        <v>0</v>
      </c>
      <c r="G301" s="533">
        <f t="shared" si="124"/>
        <v>0</v>
      </c>
      <c r="H301" s="533">
        <f t="shared" si="125"/>
        <v>0</v>
      </c>
      <c r="I301" s="490">
        <f t="shared" ref="I301" si="128">C301-E301</f>
        <v>12</v>
      </c>
      <c r="J301" s="491">
        <f t="shared" ref="J301" si="129">D301-F301</f>
        <v>3.6</v>
      </c>
      <c r="K301" s="490"/>
      <c r="L301" s="491"/>
      <c r="M301" s="492"/>
      <c r="N301" s="492"/>
      <c r="O301" s="581">
        <v>0.3</v>
      </c>
      <c r="P301" s="449">
        <f>'North District '!P301+'South Disrict'!P301</f>
        <v>12</v>
      </c>
      <c r="Q301" s="491">
        <f t="shared" si="122"/>
        <v>3.5999999999999996</v>
      </c>
      <c r="R301" s="449">
        <f t="shared" si="115"/>
        <v>12</v>
      </c>
      <c r="S301" s="487">
        <f t="shared" si="116"/>
        <v>3.5999999999999996</v>
      </c>
      <c r="T301" s="490"/>
      <c r="U301" s="491"/>
      <c r="V301" s="492"/>
      <c r="W301" s="492"/>
      <c r="X301" s="581">
        <v>0.3</v>
      </c>
      <c r="Y301" s="449">
        <f>'North District '!Y301+'South Disrict'!Y301</f>
        <v>12</v>
      </c>
      <c r="Z301" s="491">
        <f t="shared" si="121"/>
        <v>3.5999999999999996</v>
      </c>
      <c r="AA301" s="449">
        <f t="shared" si="117"/>
        <v>12</v>
      </c>
      <c r="AB301" s="487">
        <f t="shared" si="118"/>
        <v>3.5999999999999996</v>
      </c>
      <c r="AC301" s="448" t="s">
        <v>604</v>
      </c>
      <c r="AD301" s="505">
        <f>SUM('North District :South Disrict'!AB301)</f>
        <v>3.5999999999999996</v>
      </c>
      <c r="AE301" s="505">
        <f t="shared" si="119"/>
        <v>0</v>
      </c>
    </row>
    <row r="302" spans="1:31">
      <c r="A302" s="447">
        <f t="shared" si="123"/>
        <v>12.059999999999999</v>
      </c>
      <c r="B302" s="492" t="s">
        <v>81</v>
      </c>
      <c r="C302" s="490"/>
      <c r="D302" s="491"/>
      <c r="E302" s="490"/>
      <c r="F302" s="491"/>
      <c r="G302" s="490"/>
      <c r="H302" s="490"/>
      <c r="I302" s="490"/>
      <c r="J302" s="491"/>
      <c r="K302" s="490"/>
      <c r="L302" s="491"/>
      <c r="M302" s="492"/>
      <c r="N302" s="492"/>
      <c r="O302" s="581">
        <v>0.1</v>
      </c>
      <c r="P302" s="449">
        <f>'North District '!P302+'South Disrict'!P302</f>
        <v>0</v>
      </c>
      <c r="Q302" s="491">
        <f t="shared" si="122"/>
        <v>0</v>
      </c>
      <c r="R302" s="449">
        <f t="shared" si="115"/>
        <v>0</v>
      </c>
      <c r="S302" s="487">
        <f t="shared" si="116"/>
        <v>0</v>
      </c>
      <c r="T302" s="490"/>
      <c r="U302" s="491"/>
      <c r="V302" s="492"/>
      <c r="W302" s="492"/>
      <c r="X302" s="581">
        <v>0.1</v>
      </c>
      <c r="Y302" s="449">
        <f>'North District '!Y302+'South Disrict'!Y302</f>
        <v>0</v>
      </c>
      <c r="Z302" s="491">
        <f t="shared" si="121"/>
        <v>0</v>
      </c>
      <c r="AA302" s="449">
        <f t="shared" si="117"/>
        <v>0</v>
      </c>
      <c r="AB302" s="487">
        <f t="shared" si="118"/>
        <v>0</v>
      </c>
      <c r="AC302" s="493" t="s">
        <v>400</v>
      </c>
      <c r="AD302" s="505">
        <f>SUM('North District :South Disrict'!AB302)</f>
        <v>0</v>
      </c>
      <c r="AE302" s="505">
        <f t="shared" si="119"/>
        <v>0</v>
      </c>
    </row>
    <row r="303" spans="1:31">
      <c r="A303" s="447">
        <f t="shared" si="123"/>
        <v>12.069999999999999</v>
      </c>
      <c r="B303" s="450" t="s">
        <v>82</v>
      </c>
      <c r="C303" s="449"/>
      <c r="D303" s="487"/>
      <c r="E303" s="449"/>
      <c r="F303" s="487"/>
      <c r="G303" s="449"/>
      <c r="H303" s="449"/>
      <c r="I303" s="449"/>
      <c r="J303" s="487"/>
      <c r="K303" s="449"/>
      <c r="L303" s="487"/>
      <c r="M303" s="450"/>
      <c r="N303" s="450"/>
      <c r="O303" s="581">
        <v>0.1</v>
      </c>
      <c r="P303" s="449">
        <f>'North District '!P303+'South Disrict'!P303</f>
        <v>12</v>
      </c>
      <c r="Q303" s="491">
        <f t="shared" si="122"/>
        <v>1.2000000000000002</v>
      </c>
      <c r="R303" s="449">
        <f t="shared" si="115"/>
        <v>12</v>
      </c>
      <c r="S303" s="487">
        <f t="shared" si="116"/>
        <v>1.2000000000000002</v>
      </c>
      <c r="T303" s="449"/>
      <c r="U303" s="487"/>
      <c r="V303" s="450"/>
      <c r="W303" s="450"/>
      <c r="X303" s="581">
        <v>0.1</v>
      </c>
      <c r="Y303" s="449">
        <f>'North District '!Y303+'South Disrict'!Y303</f>
        <v>0</v>
      </c>
      <c r="Z303" s="491">
        <f t="shared" si="121"/>
        <v>0</v>
      </c>
      <c r="AA303" s="449">
        <f t="shared" si="117"/>
        <v>0</v>
      </c>
      <c r="AB303" s="487">
        <f t="shared" si="118"/>
        <v>0</v>
      </c>
      <c r="AC303" s="493" t="s">
        <v>400</v>
      </c>
      <c r="AD303" s="505">
        <f>SUM('North District :South Disrict'!AB303)</f>
        <v>0</v>
      </c>
      <c r="AE303" s="505">
        <f t="shared" si="119"/>
        <v>0</v>
      </c>
    </row>
    <row r="304" spans="1:31" ht="15.75">
      <c r="A304" s="447"/>
      <c r="B304" s="445" t="s">
        <v>36</v>
      </c>
      <c r="C304" s="445">
        <f>C300</f>
        <v>12</v>
      </c>
      <c r="D304" s="488">
        <f>SUM(D293:D303)</f>
        <v>336.52500000000003</v>
      </c>
      <c r="E304" s="445">
        <f>E300</f>
        <v>12</v>
      </c>
      <c r="F304" s="488">
        <f>SUM(F293:F303)</f>
        <v>298.19999999999993</v>
      </c>
      <c r="G304" s="463">
        <f>E304*100/C304</f>
        <v>100</v>
      </c>
      <c r="H304" s="494">
        <f>F304*100/D304</f>
        <v>88.611544461778436</v>
      </c>
      <c r="I304" s="463">
        <f>I301</f>
        <v>12</v>
      </c>
      <c r="J304" s="494">
        <f t="shared" ref="J304" si="130">D304-F304</f>
        <v>38.325000000000102</v>
      </c>
      <c r="K304" s="445"/>
      <c r="L304" s="488"/>
      <c r="M304" s="445"/>
      <c r="N304" s="445"/>
      <c r="O304" s="718"/>
      <c r="P304" s="445">
        <f>P300</f>
        <v>12</v>
      </c>
      <c r="Q304" s="488">
        <f>SUM(Q293:Q303)</f>
        <v>402.10831999999999</v>
      </c>
      <c r="R304" s="445">
        <f>R300</f>
        <v>12</v>
      </c>
      <c r="S304" s="488">
        <f>SUM(S293:S303)</f>
        <v>402.10831999999999</v>
      </c>
      <c r="T304" s="445"/>
      <c r="U304" s="488"/>
      <c r="V304" s="445"/>
      <c r="W304" s="445"/>
      <c r="X304" s="718"/>
      <c r="Y304" s="445">
        <f>Y300</f>
        <v>12</v>
      </c>
      <c r="Z304" s="488">
        <f>SUM(Z293:Z303)</f>
        <v>389.90832</v>
      </c>
      <c r="AA304" s="445">
        <f>AA300</f>
        <v>12</v>
      </c>
      <c r="AB304" s="488">
        <f>SUM(AB293:AB303)</f>
        <v>389.90832</v>
      </c>
      <c r="AC304" s="445"/>
      <c r="AD304" s="505">
        <f>SUM('North District :South Disrict'!AB304)</f>
        <v>389.90832000000006</v>
      </c>
      <c r="AE304" s="505">
        <f t="shared" si="119"/>
        <v>0</v>
      </c>
    </row>
    <row r="305" spans="1:31" ht="47.25">
      <c r="A305" s="500">
        <v>13</v>
      </c>
      <c r="B305" s="444" t="s">
        <v>83</v>
      </c>
      <c r="C305" s="445"/>
      <c r="D305" s="488"/>
      <c r="E305" s="445"/>
      <c r="F305" s="488"/>
      <c r="G305" s="445"/>
      <c r="H305" s="445"/>
      <c r="I305" s="445"/>
      <c r="J305" s="488"/>
      <c r="K305" s="445"/>
      <c r="L305" s="488"/>
      <c r="M305" s="444"/>
      <c r="N305" s="444"/>
      <c r="O305" s="718"/>
      <c r="P305" s="445"/>
      <c r="Q305" s="488"/>
      <c r="R305" s="445"/>
      <c r="S305" s="488"/>
      <c r="T305" s="445"/>
      <c r="U305" s="488"/>
      <c r="V305" s="444"/>
      <c r="W305" s="444"/>
      <c r="X305" s="718"/>
      <c r="Y305" s="445"/>
      <c r="Z305" s="488"/>
      <c r="AA305" s="445"/>
      <c r="AB305" s="488"/>
      <c r="AC305" s="444"/>
      <c r="AD305" s="505">
        <f>SUM('North District :South Disrict'!AB305)</f>
        <v>0</v>
      </c>
      <c r="AE305" s="505">
        <f t="shared" si="119"/>
        <v>0</v>
      </c>
    </row>
    <row r="306" spans="1:31" ht="54.75" customHeight="1">
      <c r="A306" s="447">
        <v>13.01</v>
      </c>
      <c r="B306" s="448" t="s">
        <v>84</v>
      </c>
      <c r="C306" s="449">
        <f>'North District '!C306+'South Disrict'!C306</f>
        <v>105</v>
      </c>
      <c r="D306" s="487">
        <f>'North District '!D306+'South Disrict'!D306</f>
        <v>270.89999999999998</v>
      </c>
      <c r="E306" s="490">
        <f>'North District '!E306+'South Disrict'!E306</f>
        <v>105</v>
      </c>
      <c r="F306" s="491">
        <f>'North District '!F306+'South Disrict'!F306</f>
        <v>218.22</v>
      </c>
      <c r="G306" s="533">
        <f t="shared" ref="G306" si="131">E306/C306</f>
        <v>1</v>
      </c>
      <c r="H306" s="533">
        <f t="shared" ref="H306" si="132">F306/D306</f>
        <v>0.80553709856035449</v>
      </c>
      <c r="I306" s="490">
        <f t="shared" ref="I306" si="133">C306-E306</f>
        <v>0</v>
      </c>
      <c r="J306" s="491">
        <f t="shared" ref="J306" si="134">D306-F306</f>
        <v>52.679999999999978</v>
      </c>
      <c r="K306" s="449"/>
      <c r="L306" s="487"/>
      <c r="M306" s="448"/>
      <c r="N306" s="448"/>
      <c r="O306" s="727">
        <v>3.0112800000000002</v>
      </c>
      <c r="P306" s="449">
        <f>'North District '!P306+'South Disrict'!P306</f>
        <v>105</v>
      </c>
      <c r="Q306" s="487">
        <f>P306*O306</f>
        <v>316.18440000000004</v>
      </c>
      <c r="R306" s="449">
        <f t="shared" ref="R306:R312" si="135">P306</f>
        <v>105</v>
      </c>
      <c r="S306" s="487">
        <f t="shared" ref="S306:S312" si="136">+Q306</f>
        <v>316.18440000000004</v>
      </c>
      <c r="T306" s="449"/>
      <c r="U306" s="487"/>
      <c r="V306" s="448"/>
      <c r="W306" s="448"/>
      <c r="X306" s="727">
        <v>3.0112800000000002</v>
      </c>
      <c r="Y306" s="449">
        <f>'North District '!Y306+'South Disrict'!Y306</f>
        <v>105</v>
      </c>
      <c r="Z306" s="487">
        <f>Y306*X306</f>
        <v>316.18440000000004</v>
      </c>
      <c r="AA306" s="449">
        <f t="shared" ref="AA306:AA312" si="137">Y306</f>
        <v>105</v>
      </c>
      <c r="AB306" s="487">
        <f t="shared" ref="AB306:AB312" si="138">+Z306</f>
        <v>316.18440000000004</v>
      </c>
      <c r="AC306" s="710" t="s">
        <v>605</v>
      </c>
      <c r="AD306" s="505">
        <f>SUM('North District :South Disrict'!AB306)</f>
        <v>316.18440000000004</v>
      </c>
      <c r="AE306" s="505">
        <f t="shared" si="119"/>
        <v>0</v>
      </c>
    </row>
    <row r="307" spans="1:31">
      <c r="A307" s="447">
        <f t="shared" ref="A307:A312" si="139">+A306+0.01</f>
        <v>13.02</v>
      </c>
      <c r="B307" s="492" t="s">
        <v>79</v>
      </c>
      <c r="C307" s="490"/>
      <c r="D307" s="491"/>
      <c r="E307" s="490"/>
      <c r="F307" s="491"/>
      <c r="G307" s="490"/>
      <c r="H307" s="490"/>
      <c r="I307" s="490"/>
      <c r="J307" s="491"/>
      <c r="K307" s="490"/>
      <c r="L307" s="491"/>
      <c r="M307" s="492"/>
      <c r="N307" s="492"/>
      <c r="O307" s="581">
        <v>0.1</v>
      </c>
      <c r="P307" s="449">
        <f>'North District '!P307+'South Disrict'!P307</f>
        <v>0</v>
      </c>
      <c r="Q307" s="487">
        <f>P307*O307</f>
        <v>0</v>
      </c>
      <c r="R307" s="449">
        <f t="shared" si="135"/>
        <v>0</v>
      </c>
      <c r="S307" s="487">
        <f t="shared" si="136"/>
        <v>0</v>
      </c>
      <c r="T307" s="490"/>
      <c r="U307" s="491"/>
      <c r="V307" s="492"/>
      <c r="W307" s="492"/>
      <c r="X307" s="581">
        <v>0.1</v>
      </c>
      <c r="Y307" s="449">
        <f>'North District '!Y307+'South Disrict'!Y307</f>
        <v>0</v>
      </c>
      <c r="Z307" s="487">
        <f>Y307*X307</f>
        <v>0</v>
      </c>
      <c r="AA307" s="449">
        <f t="shared" si="137"/>
        <v>0</v>
      </c>
      <c r="AB307" s="487">
        <f t="shared" si="138"/>
        <v>0</v>
      </c>
      <c r="AC307" s="492"/>
      <c r="AD307" s="505">
        <f>SUM('North District :South Disrict'!AB307)</f>
        <v>0</v>
      </c>
      <c r="AE307" s="505">
        <f t="shared" si="119"/>
        <v>0</v>
      </c>
    </row>
    <row r="308" spans="1:31" ht="30">
      <c r="A308" s="447">
        <f t="shared" si="139"/>
        <v>13.03</v>
      </c>
      <c r="B308" s="492" t="s">
        <v>346</v>
      </c>
      <c r="C308" s="490"/>
      <c r="D308" s="491"/>
      <c r="E308" s="490"/>
      <c r="F308" s="491"/>
      <c r="G308" s="490"/>
      <c r="H308" s="490"/>
      <c r="I308" s="490"/>
      <c r="J308" s="491"/>
      <c r="K308" s="490"/>
      <c r="L308" s="491"/>
      <c r="M308" s="492"/>
      <c r="N308" s="492"/>
      <c r="O308" s="581">
        <v>0.1</v>
      </c>
      <c r="P308" s="449">
        <f>'North District '!P308+'South Disrict'!P308</f>
        <v>0</v>
      </c>
      <c r="Q308" s="487">
        <f t="shared" ref="Q308:Q312" si="140">P308*O308</f>
        <v>0</v>
      </c>
      <c r="R308" s="449">
        <f t="shared" si="135"/>
        <v>0</v>
      </c>
      <c r="S308" s="487">
        <f t="shared" si="136"/>
        <v>0</v>
      </c>
      <c r="T308" s="490"/>
      <c r="U308" s="491"/>
      <c r="V308" s="492"/>
      <c r="W308" s="492"/>
      <c r="X308" s="581">
        <v>0.1</v>
      </c>
      <c r="Y308" s="449">
        <f>'North District '!Y308+'South Disrict'!Y308</f>
        <v>0</v>
      </c>
      <c r="Z308" s="487">
        <f t="shared" ref="Z308:Z312" si="141">Y308*X308</f>
        <v>0</v>
      </c>
      <c r="AA308" s="449">
        <f t="shared" si="137"/>
        <v>0</v>
      </c>
      <c r="AB308" s="487">
        <f t="shared" si="138"/>
        <v>0</v>
      </c>
      <c r="AC308" s="492"/>
      <c r="AD308" s="505">
        <f>SUM('North District :South Disrict'!AB308)</f>
        <v>0</v>
      </c>
      <c r="AE308" s="505">
        <f t="shared" si="119"/>
        <v>0</v>
      </c>
    </row>
    <row r="309" spans="1:31" ht="30">
      <c r="A309" s="447">
        <f t="shared" si="139"/>
        <v>13.04</v>
      </c>
      <c r="B309" s="448" t="s">
        <v>80</v>
      </c>
      <c r="C309" s="449">
        <f>'North District '!C309+'South Disrict'!C309</f>
        <v>105</v>
      </c>
      <c r="D309" s="487">
        <f>'North District '!D309+'South Disrict'!D309</f>
        <v>10.5</v>
      </c>
      <c r="E309" s="490">
        <v>0</v>
      </c>
      <c r="F309" s="491">
        <f>'North District '!F309+'South Disrict'!F309</f>
        <v>10.5</v>
      </c>
      <c r="G309" s="533">
        <f t="shared" ref="G309:G310" si="142">E309/C309</f>
        <v>0</v>
      </c>
      <c r="H309" s="533">
        <f t="shared" ref="H309:H310" si="143">F309/D309</f>
        <v>1</v>
      </c>
      <c r="I309" s="490">
        <f t="shared" ref="I309:I310" si="144">C309-E309</f>
        <v>105</v>
      </c>
      <c r="J309" s="491">
        <f t="shared" ref="J309:J310" si="145">D309-F309</f>
        <v>0</v>
      </c>
      <c r="K309" s="449"/>
      <c r="L309" s="487"/>
      <c r="M309" s="448"/>
      <c r="N309" s="448"/>
      <c r="O309" s="581">
        <v>0.1</v>
      </c>
      <c r="P309" s="449">
        <f>'North District '!P309+'South Disrict'!P309</f>
        <v>105</v>
      </c>
      <c r="Q309" s="487">
        <f t="shared" si="140"/>
        <v>10.5</v>
      </c>
      <c r="R309" s="449">
        <f t="shared" si="135"/>
        <v>105</v>
      </c>
      <c r="S309" s="487">
        <f t="shared" si="136"/>
        <v>10.5</v>
      </c>
      <c r="T309" s="449"/>
      <c r="U309" s="487"/>
      <c r="V309" s="448"/>
      <c r="W309" s="448"/>
      <c r="X309" s="581">
        <v>0.1</v>
      </c>
      <c r="Y309" s="449">
        <f>'North District '!Y309+'South Disrict'!Y309</f>
        <v>105</v>
      </c>
      <c r="Z309" s="487">
        <f t="shared" si="141"/>
        <v>10.5</v>
      </c>
      <c r="AA309" s="449">
        <f t="shared" si="137"/>
        <v>105</v>
      </c>
      <c r="AB309" s="487">
        <f t="shared" si="138"/>
        <v>10.5</v>
      </c>
      <c r="AC309" s="448" t="s">
        <v>604</v>
      </c>
      <c r="AD309" s="505">
        <f>SUM('North District :South Disrict'!AB309)</f>
        <v>10.5</v>
      </c>
      <c r="AE309" s="505">
        <f t="shared" si="119"/>
        <v>0</v>
      </c>
    </row>
    <row r="310" spans="1:31" ht="30">
      <c r="A310" s="447">
        <f t="shared" si="139"/>
        <v>13.049999999999999</v>
      </c>
      <c r="B310" s="492" t="s">
        <v>329</v>
      </c>
      <c r="C310" s="449">
        <f>'North District '!C310+'South Disrict'!C310</f>
        <v>105</v>
      </c>
      <c r="D310" s="487">
        <f>'North District '!D310+'South Disrict'!D310</f>
        <v>12.6</v>
      </c>
      <c r="E310" s="490">
        <v>0</v>
      </c>
      <c r="F310" s="491">
        <f>'North District '!F310+'South Disrict'!F310</f>
        <v>0</v>
      </c>
      <c r="G310" s="533">
        <f t="shared" si="142"/>
        <v>0</v>
      </c>
      <c r="H310" s="533">
        <f t="shared" si="143"/>
        <v>0</v>
      </c>
      <c r="I310" s="490">
        <f t="shared" si="144"/>
        <v>105</v>
      </c>
      <c r="J310" s="491">
        <f t="shared" si="145"/>
        <v>12.6</v>
      </c>
      <c r="K310" s="490"/>
      <c r="L310" s="491"/>
      <c r="M310" s="492"/>
      <c r="N310" s="492"/>
      <c r="O310" s="581">
        <f>0.01*12</f>
        <v>0.12</v>
      </c>
      <c r="P310" s="449">
        <f>'North District '!P310+'South Disrict'!P310</f>
        <v>105</v>
      </c>
      <c r="Q310" s="487">
        <f t="shared" si="140"/>
        <v>12.6</v>
      </c>
      <c r="R310" s="449">
        <f t="shared" si="135"/>
        <v>105</v>
      </c>
      <c r="S310" s="487">
        <f t="shared" si="136"/>
        <v>12.6</v>
      </c>
      <c r="T310" s="490"/>
      <c r="U310" s="491"/>
      <c r="V310" s="492"/>
      <c r="W310" s="492"/>
      <c r="X310" s="581">
        <f>0.01*12</f>
        <v>0.12</v>
      </c>
      <c r="Y310" s="449">
        <f>'North District '!Y310+'South Disrict'!Y310</f>
        <v>105</v>
      </c>
      <c r="Z310" s="487">
        <f t="shared" si="141"/>
        <v>12.6</v>
      </c>
      <c r="AA310" s="449">
        <f t="shared" si="137"/>
        <v>105</v>
      </c>
      <c r="AB310" s="487">
        <f t="shared" si="138"/>
        <v>12.6</v>
      </c>
      <c r="AC310" s="448" t="s">
        <v>604</v>
      </c>
      <c r="AD310" s="505">
        <f>SUM('North District :South Disrict'!AB310)</f>
        <v>12.6</v>
      </c>
      <c r="AE310" s="505">
        <f t="shared" si="119"/>
        <v>0</v>
      </c>
    </row>
    <row r="311" spans="1:31">
      <c r="A311" s="447">
        <f t="shared" si="139"/>
        <v>13.059999999999999</v>
      </c>
      <c r="B311" s="492" t="s">
        <v>81</v>
      </c>
      <c r="C311" s="490"/>
      <c r="D311" s="491"/>
      <c r="E311" s="490"/>
      <c r="F311" s="491"/>
      <c r="G311" s="490"/>
      <c r="H311" s="490"/>
      <c r="I311" s="490"/>
      <c r="J311" s="491"/>
      <c r="K311" s="490"/>
      <c r="L311" s="491"/>
      <c r="M311" s="492"/>
      <c r="N311" s="492"/>
      <c r="O311" s="581">
        <v>0.03</v>
      </c>
      <c r="P311" s="449">
        <f>'North District '!P311+'South Disrict'!P311</f>
        <v>0</v>
      </c>
      <c r="Q311" s="487">
        <f t="shared" si="140"/>
        <v>0</v>
      </c>
      <c r="R311" s="449">
        <f t="shared" si="135"/>
        <v>0</v>
      </c>
      <c r="S311" s="487">
        <f t="shared" si="136"/>
        <v>0</v>
      </c>
      <c r="T311" s="490"/>
      <c r="U311" s="491"/>
      <c r="V311" s="492"/>
      <c r="W311" s="492"/>
      <c r="X311" s="581">
        <v>0.03</v>
      </c>
      <c r="Y311" s="449">
        <f>'North District '!Y311+'South Disrict'!Y311</f>
        <v>0</v>
      </c>
      <c r="Z311" s="487">
        <f t="shared" si="141"/>
        <v>0</v>
      </c>
      <c r="AA311" s="449">
        <f t="shared" si="137"/>
        <v>0</v>
      </c>
      <c r="AB311" s="487">
        <f t="shared" si="138"/>
        <v>0</v>
      </c>
      <c r="AC311" s="492"/>
      <c r="AD311" s="505">
        <f>SUM('North District :South Disrict'!AB311)</f>
        <v>0</v>
      </c>
      <c r="AE311" s="505">
        <f t="shared" si="119"/>
        <v>0</v>
      </c>
    </row>
    <row r="312" spans="1:31">
      <c r="A312" s="447">
        <f t="shared" si="139"/>
        <v>13.069999999999999</v>
      </c>
      <c r="B312" s="450" t="s">
        <v>82</v>
      </c>
      <c r="C312" s="449"/>
      <c r="D312" s="487"/>
      <c r="E312" s="449"/>
      <c r="F312" s="487"/>
      <c r="G312" s="449"/>
      <c r="H312" s="449"/>
      <c r="I312" s="449"/>
      <c r="J312" s="487"/>
      <c r="K312" s="449"/>
      <c r="L312" s="487"/>
      <c r="M312" s="450"/>
      <c r="N312" s="450"/>
      <c r="O312" s="581">
        <v>0.02</v>
      </c>
      <c r="P312" s="449">
        <f>'North District '!P312+'South Disrict'!P312</f>
        <v>105</v>
      </c>
      <c r="Q312" s="487">
        <f t="shared" si="140"/>
        <v>2.1</v>
      </c>
      <c r="R312" s="449">
        <f t="shared" si="135"/>
        <v>105</v>
      </c>
      <c r="S312" s="487">
        <f t="shared" si="136"/>
        <v>2.1</v>
      </c>
      <c r="T312" s="449"/>
      <c r="U312" s="487"/>
      <c r="V312" s="450"/>
      <c r="W312" s="450"/>
      <c r="X312" s="581">
        <v>0.02</v>
      </c>
      <c r="Y312" s="449">
        <f>'North District '!Y312+'South Disrict'!Y312</f>
        <v>0</v>
      </c>
      <c r="Z312" s="487">
        <f t="shared" si="141"/>
        <v>0</v>
      </c>
      <c r="AA312" s="449">
        <f t="shared" si="137"/>
        <v>0</v>
      </c>
      <c r="AB312" s="487">
        <f t="shared" si="138"/>
        <v>0</v>
      </c>
      <c r="AC312" s="493" t="s">
        <v>400</v>
      </c>
      <c r="AD312" s="505">
        <f>SUM('North District :South Disrict'!AB312)</f>
        <v>0</v>
      </c>
      <c r="AE312" s="505">
        <f t="shared" si="119"/>
        <v>0</v>
      </c>
    </row>
    <row r="313" spans="1:31" ht="15.75">
      <c r="A313" s="447"/>
      <c r="B313" s="445" t="s">
        <v>36</v>
      </c>
      <c r="C313" s="445">
        <f>+C306</f>
        <v>105</v>
      </c>
      <c r="D313" s="488">
        <f>SUM(D306:D312)</f>
        <v>294</v>
      </c>
      <c r="E313" s="445">
        <f>+E306</f>
        <v>105</v>
      </c>
      <c r="F313" s="488">
        <f>SUM(F306:F312)</f>
        <v>228.72</v>
      </c>
      <c r="G313" s="463">
        <f t="shared" ref="G313" si="146">E313*100/C313</f>
        <v>100</v>
      </c>
      <c r="H313" s="494">
        <f t="shared" ref="H313" si="147">F313*100/D313</f>
        <v>77.795918367346943</v>
      </c>
      <c r="I313" s="445">
        <f>I309</f>
        <v>105</v>
      </c>
      <c r="J313" s="488">
        <f>D313-F313</f>
        <v>65.28</v>
      </c>
      <c r="K313" s="445"/>
      <c r="L313" s="488"/>
      <c r="M313" s="445"/>
      <c r="N313" s="445"/>
      <c r="O313" s="718"/>
      <c r="P313" s="445">
        <v>105</v>
      </c>
      <c r="Q313" s="488">
        <f>SUM(Q306:Q312)</f>
        <v>341.38440000000008</v>
      </c>
      <c r="R313" s="445">
        <v>105</v>
      </c>
      <c r="S313" s="488">
        <f>SUM(S306:S312)</f>
        <v>341.38440000000008</v>
      </c>
      <c r="T313" s="445"/>
      <c r="U313" s="488"/>
      <c r="V313" s="445"/>
      <c r="W313" s="445"/>
      <c r="X313" s="718"/>
      <c r="Y313" s="445">
        <v>105</v>
      </c>
      <c r="Z313" s="488">
        <f>SUM(Z306:Z312)</f>
        <v>339.28440000000006</v>
      </c>
      <c r="AA313" s="445">
        <v>105</v>
      </c>
      <c r="AB313" s="488">
        <f>SUM(AB306:AB312)</f>
        <v>339.28440000000006</v>
      </c>
      <c r="AC313" s="445"/>
      <c r="AD313" s="505">
        <f>SUM('North District :South Disrict'!AB313)</f>
        <v>339.28440000000001</v>
      </c>
      <c r="AE313" s="505">
        <f t="shared" si="119"/>
        <v>0</v>
      </c>
    </row>
    <row r="314" spans="1:31" ht="47.25">
      <c r="A314" s="500">
        <v>14</v>
      </c>
      <c r="B314" s="444" t="s">
        <v>85</v>
      </c>
      <c r="C314" s="445"/>
      <c r="D314" s="488"/>
      <c r="E314" s="445"/>
      <c r="F314" s="488"/>
      <c r="G314" s="445"/>
      <c r="H314" s="445"/>
      <c r="I314" s="445"/>
      <c r="J314" s="488"/>
      <c r="K314" s="445"/>
      <c r="L314" s="488"/>
      <c r="M314" s="444"/>
      <c r="N314" s="444"/>
      <c r="O314" s="718"/>
      <c r="P314" s="445"/>
      <c r="Q314" s="488"/>
      <c r="R314" s="445"/>
      <c r="S314" s="488"/>
      <c r="T314" s="445"/>
      <c r="U314" s="488"/>
      <c r="V314" s="444"/>
      <c r="W314" s="444"/>
      <c r="X314" s="718"/>
      <c r="Y314" s="445"/>
      <c r="Z314" s="488"/>
      <c r="AA314" s="445"/>
      <c r="AB314" s="488"/>
      <c r="AC314" s="444"/>
      <c r="AD314" s="505">
        <f>SUM('North District :South Disrict'!AB314)</f>
        <v>0</v>
      </c>
      <c r="AE314" s="505">
        <f t="shared" si="119"/>
        <v>0</v>
      </c>
    </row>
    <row r="315" spans="1:31" ht="60">
      <c r="A315" s="447">
        <v>14.01</v>
      </c>
      <c r="B315" s="448" t="s">
        <v>86</v>
      </c>
      <c r="C315" s="449"/>
      <c r="D315" s="487"/>
      <c r="E315" s="449"/>
      <c r="F315" s="487"/>
      <c r="G315" s="449"/>
      <c r="H315" s="449"/>
      <c r="I315" s="449"/>
      <c r="J315" s="487"/>
      <c r="K315" s="449"/>
      <c r="L315" s="487"/>
      <c r="M315" s="448"/>
      <c r="N315" s="448"/>
      <c r="O315" s="501"/>
      <c r="P315" s="449"/>
      <c r="Q315" s="487"/>
      <c r="R315" s="449"/>
      <c r="S315" s="487"/>
      <c r="T315" s="449"/>
      <c r="U315" s="487"/>
      <c r="V315" s="448"/>
      <c r="W315" s="448"/>
      <c r="X315" s="501"/>
      <c r="Y315" s="449"/>
      <c r="Z315" s="487"/>
      <c r="AA315" s="449"/>
      <c r="AB315" s="487"/>
      <c r="AC315" s="448"/>
      <c r="AD315" s="505">
        <f>SUM('North District :South Disrict'!AB315)</f>
        <v>0</v>
      </c>
      <c r="AE315" s="505">
        <f t="shared" si="119"/>
        <v>0</v>
      </c>
    </row>
    <row r="316" spans="1:31" s="711" customFormat="1" ht="75">
      <c r="A316" s="447"/>
      <c r="B316" s="448" t="s">
        <v>301</v>
      </c>
      <c r="C316" s="489">
        <f>'North District '!C316+'South Disrict'!C316</f>
        <v>2</v>
      </c>
      <c r="D316" s="487">
        <f>'North District '!D316+'South Disrict'!D316</f>
        <v>50</v>
      </c>
      <c r="E316" s="449">
        <f>'North District '!E316+'South Disrict'!E316</f>
        <v>0</v>
      </c>
      <c r="F316" s="487">
        <f>'North District '!F316+'South Disrict'!F316</f>
        <v>0</v>
      </c>
      <c r="G316" s="533">
        <f t="shared" ref="G316" si="148">E316/C316</f>
        <v>0</v>
      </c>
      <c r="H316" s="533">
        <f t="shared" ref="H316" si="149">F316/D316</f>
        <v>0</v>
      </c>
      <c r="I316" s="489">
        <f>C316-E316</f>
        <v>2</v>
      </c>
      <c r="J316" s="487">
        <f>D316-F316</f>
        <v>50</v>
      </c>
      <c r="K316" s="449"/>
      <c r="L316" s="487"/>
      <c r="M316" s="448"/>
      <c r="N316" s="448"/>
      <c r="O316" s="581">
        <v>0.5</v>
      </c>
      <c r="P316" s="489">
        <f>'North District '!P316+'South Disrict'!P316</f>
        <v>2</v>
      </c>
      <c r="Q316" s="487">
        <f>'North District '!Q316+'South Disrict'!Q316</f>
        <v>100</v>
      </c>
      <c r="R316" s="489">
        <f>+P316</f>
        <v>2</v>
      </c>
      <c r="S316" s="487">
        <f>+Q316</f>
        <v>100</v>
      </c>
      <c r="T316" s="449"/>
      <c r="U316" s="487"/>
      <c r="V316" s="448"/>
      <c r="W316" s="448"/>
      <c r="X316" s="581">
        <v>0.5</v>
      </c>
      <c r="Y316" s="489">
        <f>'North District '!Y316+'South Disrict'!Y316</f>
        <v>2</v>
      </c>
      <c r="Z316" s="487">
        <f>'North District '!Z316+'South Disrict'!Z316</f>
        <v>100</v>
      </c>
      <c r="AA316" s="489">
        <f>+Y316</f>
        <v>2</v>
      </c>
      <c r="AB316" s="487">
        <f>+Z316</f>
        <v>100</v>
      </c>
      <c r="AC316" s="448" t="s">
        <v>609</v>
      </c>
      <c r="AD316" s="505">
        <f>SUM('North District :South Disrict'!AB316)</f>
        <v>100</v>
      </c>
      <c r="AE316" s="505">
        <f t="shared" si="119"/>
        <v>0</v>
      </c>
    </row>
    <row r="317" spans="1:31">
      <c r="A317" s="447"/>
      <c r="B317" s="448" t="s">
        <v>302</v>
      </c>
      <c r="C317" s="449"/>
      <c r="D317" s="487"/>
      <c r="E317" s="449"/>
      <c r="F317" s="487"/>
      <c r="G317" s="533"/>
      <c r="H317" s="533"/>
      <c r="I317" s="449"/>
      <c r="J317" s="487"/>
      <c r="K317" s="449"/>
      <c r="L317" s="487"/>
      <c r="M317" s="448"/>
      <c r="N317" s="448"/>
      <c r="O317" s="501"/>
      <c r="P317" s="489"/>
      <c r="Q317" s="487"/>
      <c r="R317" s="489"/>
      <c r="S317" s="487"/>
      <c r="T317" s="449"/>
      <c r="U317" s="487"/>
      <c r="V317" s="448"/>
      <c r="W317" s="448"/>
      <c r="X317" s="501"/>
      <c r="Y317" s="489"/>
      <c r="Z317" s="487"/>
      <c r="AA317" s="489"/>
      <c r="AB317" s="487"/>
      <c r="AC317" s="448"/>
      <c r="AD317" s="505">
        <f>SUM('North District :South Disrict'!AB317)</f>
        <v>0</v>
      </c>
      <c r="AE317" s="505">
        <f t="shared" si="119"/>
        <v>0</v>
      </c>
    </row>
    <row r="318" spans="1:31" ht="15.75">
      <c r="A318" s="447"/>
      <c r="B318" s="445" t="s">
        <v>16</v>
      </c>
      <c r="C318" s="497">
        <f>SUM(C316:C317)</f>
        <v>2</v>
      </c>
      <c r="D318" s="488">
        <f>SUM(D316:D317)</f>
        <v>50</v>
      </c>
      <c r="E318" s="497">
        <f>SUM(E316:E317)</f>
        <v>0</v>
      </c>
      <c r="F318" s="488">
        <f>SUM(F316:F317)</f>
        <v>0</v>
      </c>
      <c r="G318" s="532">
        <f t="shared" ref="G318" si="150">E318/C318</f>
        <v>0</v>
      </c>
      <c r="H318" s="532">
        <f t="shared" ref="H318" si="151">F318/D318</f>
        <v>0</v>
      </c>
      <c r="I318" s="497">
        <f>C318-E318</f>
        <v>2</v>
      </c>
      <c r="J318" s="488">
        <f>D318-F318</f>
        <v>50</v>
      </c>
      <c r="K318" s="497">
        <f>SUM(K316:K317)</f>
        <v>0</v>
      </c>
      <c r="L318" s="488">
        <f>SUM(L316:L317)</f>
        <v>0</v>
      </c>
      <c r="M318" s="445"/>
      <c r="N318" s="445"/>
      <c r="O318" s="718"/>
      <c r="P318" s="497">
        <f t="shared" ref="P318:U318" si="152">SUM(P316:P317)</f>
        <v>2</v>
      </c>
      <c r="Q318" s="488">
        <f t="shared" si="152"/>
        <v>100</v>
      </c>
      <c r="R318" s="497">
        <f t="shared" si="152"/>
        <v>2</v>
      </c>
      <c r="S318" s="488">
        <f t="shared" si="152"/>
        <v>100</v>
      </c>
      <c r="T318" s="497">
        <f t="shared" si="152"/>
        <v>0</v>
      </c>
      <c r="U318" s="488">
        <f t="shared" si="152"/>
        <v>0</v>
      </c>
      <c r="V318" s="445"/>
      <c r="W318" s="445"/>
      <c r="X318" s="718"/>
      <c r="Y318" s="497">
        <f>SUM(Y316:Y317)</f>
        <v>2</v>
      </c>
      <c r="Z318" s="488">
        <f>SUM(Z316:Z317)</f>
        <v>100</v>
      </c>
      <c r="AA318" s="497">
        <f>SUM(AA316:AA317)</f>
        <v>2</v>
      </c>
      <c r="AB318" s="488">
        <f>SUM(AB316:AB317)</f>
        <v>100</v>
      </c>
      <c r="AC318" s="445"/>
      <c r="AD318" s="505">
        <f>SUM('North District :South Disrict'!AB318)</f>
        <v>100</v>
      </c>
      <c r="AE318" s="505">
        <f t="shared" si="119"/>
        <v>0</v>
      </c>
    </row>
    <row r="319" spans="1:31" ht="15.75">
      <c r="A319" s="500">
        <v>15</v>
      </c>
      <c r="B319" s="444" t="s">
        <v>87</v>
      </c>
      <c r="C319" s="445"/>
      <c r="D319" s="488"/>
      <c r="E319" s="445"/>
      <c r="F319" s="488"/>
      <c r="G319" s="445"/>
      <c r="H319" s="445"/>
      <c r="I319" s="445"/>
      <c r="J319" s="488"/>
      <c r="K319" s="445"/>
      <c r="L319" s="488"/>
      <c r="M319" s="444"/>
      <c r="N319" s="444"/>
      <c r="O319" s="718"/>
      <c r="P319" s="445"/>
      <c r="Q319" s="488"/>
      <c r="R319" s="445"/>
      <c r="S319" s="488"/>
      <c r="T319" s="445"/>
      <c r="U319" s="488"/>
      <c r="V319" s="444"/>
      <c r="W319" s="444"/>
      <c r="X319" s="718"/>
      <c r="Y319" s="445"/>
      <c r="Z319" s="488"/>
      <c r="AA319" s="445"/>
      <c r="AB319" s="488"/>
      <c r="AC319" s="444"/>
      <c r="AD319" s="505">
        <f>SUM('North District :South Disrict'!AB319)</f>
        <v>0</v>
      </c>
      <c r="AE319" s="505">
        <f t="shared" si="119"/>
        <v>0</v>
      </c>
    </row>
    <row r="320" spans="1:31">
      <c r="A320" s="447">
        <v>15.01</v>
      </c>
      <c r="B320" s="448" t="s">
        <v>88</v>
      </c>
      <c r="C320" s="449"/>
      <c r="D320" s="487"/>
      <c r="E320" s="449"/>
      <c r="F320" s="487"/>
      <c r="G320" s="449"/>
      <c r="H320" s="449"/>
      <c r="I320" s="449"/>
      <c r="J320" s="487"/>
      <c r="K320" s="449"/>
      <c r="L320" s="487"/>
      <c r="M320" s="448"/>
      <c r="N320" s="448"/>
      <c r="O320" s="581">
        <v>0.03</v>
      </c>
      <c r="P320" s="449"/>
      <c r="Q320" s="487"/>
      <c r="R320" s="449"/>
      <c r="S320" s="487"/>
      <c r="T320" s="449"/>
      <c r="U320" s="487"/>
      <c r="V320" s="448"/>
      <c r="W320" s="448"/>
      <c r="X320" s="581">
        <v>0.03</v>
      </c>
      <c r="Y320" s="449"/>
      <c r="Z320" s="487"/>
      <c r="AA320" s="449"/>
      <c r="AB320" s="487"/>
      <c r="AC320" s="448"/>
      <c r="AD320" s="505">
        <f>SUM('North District :South Disrict'!AB320)</f>
        <v>0</v>
      </c>
      <c r="AE320" s="505">
        <f t="shared" si="119"/>
        <v>0</v>
      </c>
    </row>
    <row r="321" spans="1:31">
      <c r="A321" s="447">
        <v>15.02</v>
      </c>
      <c r="B321" s="448" t="s">
        <v>89</v>
      </c>
      <c r="C321" s="449"/>
      <c r="D321" s="487"/>
      <c r="E321" s="449"/>
      <c r="F321" s="487"/>
      <c r="G321" s="449"/>
      <c r="H321" s="449"/>
      <c r="I321" s="449"/>
      <c r="J321" s="487"/>
      <c r="K321" s="449"/>
      <c r="L321" s="487"/>
      <c r="M321" s="448"/>
      <c r="N321" s="448"/>
      <c r="O321" s="581">
        <v>0.1</v>
      </c>
      <c r="P321" s="449"/>
      <c r="Q321" s="487"/>
      <c r="R321" s="449"/>
      <c r="S321" s="487"/>
      <c r="T321" s="449"/>
      <c r="U321" s="487"/>
      <c r="V321" s="448"/>
      <c r="W321" s="448"/>
      <c r="X321" s="581">
        <v>0.1</v>
      </c>
      <c r="Y321" s="449"/>
      <c r="Z321" s="487"/>
      <c r="AA321" s="449"/>
      <c r="AB321" s="487"/>
      <c r="AC321" s="448"/>
      <c r="AD321" s="505">
        <f>SUM('North District :South Disrict'!AB321)</f>
        <v>0</v>
      </c>
      <c r="AE321" s="505">
        <f t="shared" si="119"/>
        <v>0</v>
      </c>
    </row>
    <row r="322" spans="1:31" ht="15.75">
      <c r="A322" s="447"/>
      <c r="B322" s="445" t="s">
        <v>16</v>
      </c>
      <c r="C322" s="445"/>
      <c r="D322" s="488"/>
      <c r="E322" s="445"/>
      <c r="F322" s="488"/>
      <c r="G322" s="445"/>
      <c r="H322" s="445"/>
      <c r="I322" s="445"/>
      <c r="J322" s="488"/>
      <c r="K322" s="445"/>
      <c r="L322" s="488"/>
      <c r="M322" s="445"/>
      <c r="N322" s="445"/>
      <c r="O322" s="718"/>
      <c r="P322" s="445"/>
      <c r="Q322" s="488"/>
      <c r="R322" s="445"/>
      <c r="S322" s="488"/>
      <c r="T322" s="445"/>
      <c r="U322" s="488"/>
      <c r="V322" s="445"/>
      <c r="W322" s="445"/>
      <c r="X322" s="718"/>
      <c r="Y322" s="445"/>
      <c r="Z322" s="488"/>
      <c r="AA322" s="445"/>
      <c r="AB322" s="488"/>
      <c r="AC322" s="445"/>
      <c r="AD322" s="505">
        <f>SUM('North District :South Disrict'!AB322)</f>
        <v>0</v>
      </c>
      <c r="AE322" s="505">
        <f t="shared" si="119"/>
        <v>0</v>
      </c>
    </row>
    <row r="323" spans="1:31" ht="15.75">
      <c r="A323" s="443" t="s">
        <v>90</v>
      </c>
      <c r="B323" s="444" t="s">
        <v>91</v>
      </c>
      <c r="C323" s="445"/>
      <c r="D323" s="488"/>
      <c r="E323" s="445"/>
      <c r="F323" s="488"/>
      <c r="G323" s="445"/>
      <c r="H323" s="445"/>
      <c r="I323" s="445"/>
      <c r="J323" s="488"/>
      <c r="K323" s="445"/>
      <c r="L323" s="488"/>
      <c r="M323" s="444"/>
      <c r="N323" s="444"/>
      <c r="O323" s="718"/>
      <c r="P323" s="445"/>
      <c r="Q323" s="488"/>
      <c r="R323" s="445"/>
      <c r="S323" s="488"/>
      <c r="T323" s="445"/>
      <c r="U323" s="488"/>
      <c r="V323" s="444"/>
      <c r="W323" s="444"/>
      <c r="X323" s="718"/>
      <c r="Y323" s="445"/>
      <c r="Z323" s="488"/>
      <c r="AA323" s="445"/>
      <c r="AB323" s="488"/>
      <c r="AC323" s="444"/>
      <c r="AD323" s="505">
        <f>SUM('North District :South Disrict'!AB323)</f>
        <v>0</v>
      </c>
      <c r="AE323" s="505">
        <f t="shared" si="119"/>
        <v>0</v>
      </c>
    </row>
    <row r="324" spans="1:31" ht="15.75">
      <c r="A324" s="500">
        <v>16</v>
      </c>
      <c r="B324" s="444" t="s">
        <v>92</v>
      </c>
      <c r="C324" s="445"/>
      <c r="D324" s="488"/>
      <c r="E324" s="445"/>
      <c r="F324" s="488"/>
      <c r="G324" s="445"/>
      <c r="H324" s="445"/>
      <c r="I324" s="445"/>
      <c r="J324" s="488"/>
      <c r="K324" s="445"/>
      <c r="L324" s="488"/>
      <c r="M324" s="444"/>
      <c r="N324" s="444"/>
      <c r="O324" s="718"/>
      <c r="P324" s="445"/>
      <c r="Q324" s="488"/>
      <c r="R324" s="445"/>
      <c r="S324" s="488"/>
      <c r="T324" s="445"/>
      <c r="U324" s="488"/>
      <c r="V324" s="444"/>
      <c r="W324" s="444"/>
      <c r="X324" s="718"/>
      <c r="Y324" s="445"/>
      <c r="Z324" s="488"/>
      <c r="AA324" s="445"/>
      <c r="AB324" s="488"/>
      <c r="AC324" s="444"/>
      <c r="AD324" s="505">
        <f>SUM('North District :South Disrict'!AB324)</f>
        <v>0</v>
      </c>
      <c r="AE324" s="505">
        <f t="shared" si="119"/>
        <v>0</v>
      </c>
    </row>
    <row r="325" spans="1:31">
      <c r="A325" s="447">
        <v>16.010000000000002</v>
      </c>
      <c r="B325" s="448" t="s">
        <v>93</v>
      </c>
      <c r="C325" s="449"/>
      <c r="D325" s="487"/>
      <c r="E325" s="449"/>
      <c r="F325" s="487"/>
      <c r="G325" s="449"/>
      <c r="H325" s="449"/>
      <c r="I325" s="449"/>
      <c r="J325" s="487"/>
      <c r="K325" s="449"/>
      <c r="L325" s="487"/>
      <c r="M325" s="448"/>
      <c r="N325" s="448"/>
      <c r="O325" s="501"/>
      <c r="P325" s="449"/>
      <c r="Q325" s="487"/>
      <c r="R325" s="449"/>
      <c r="S325" s="487"/>
      <c r="T325" s="449"/>
      <c r="U325" s="487"/>
      <c r="V325" s="448"/>
      <c r="W325" s="448"/>
      <c r="X325" s="501"/>
      <c r="Y325" s="449"/>
      <c r="Z325" s="487"/>
      <c r="AA325" s="449"/>
      <c r="AB325" s="487"/>
      <c r="AC325" s="448"/>
      <c r="AD325" s="505">
        <f>SUM('North District :South Disrict'!AB325)</f>
        <v>0</v>
      </c>
      <c r="AE325" s="505">
        <f t="shared" si="119"/>
        <v>0</v>
      </c>
    </row>
    <row r="326" spans="1:31" ht="30">
      <c r="A326" s="447"/>
      <c r="B326" s="448" t="s">
        <v>41</v>
      </c>
      <c r="C326" s="489">
        <f>'North District '!C326+'South Disrict'!C326</f>
        <v>3203</v>
      </c>
      <c r="D326" s="487">
        <f>'North District '!D326+'South Disrict'!D326</f>
        <v>16.010000000000002</v>
      </c>
      <c r="E326" s="449">
        <f>'North District '!E326+'South Disrict'!E326</f>
        <v>3203</v>
      </c>
      <c r="F326" s="487">
        <f>'North District '!F326+'South Disrict'!F326</f>
        <v>16.010000000000002</v>
      </c>
      <c r="G326" s="533">
        <f t="shared" ref="G326:G329" si="153">E326/C326</f>
        <v>1</v>
      </c>
      <c r="H326" s="533">
        <f t="shared" ref="H326:H329" si="154">F326/D326</f>
        <v>1</v>
      </c>
      <c r="I326" s="489">
        <f>C326-E326</f>
        <v>0</v>
      </c>
      <c r="J326" s="487">
        <f>D326-F326</f>
        <v>0</v>
      </c>
      <c r="K326" s="449"/>
      <c r="L326" s="487"/>
      <c r="M326" s="448"/>
      <c r="N326" s="448"/>
      <c r="O326" s="501">
        <v>5.0000000000000001E-3</v>
      </c>
      <c r="P326" s="449">
        <f>'North District '!P326+'South Disrict'!P326</f>
        <v>1553</v>
      </c>
      <c r="Q326" s="487">
        <f>P326*O326</f>
        <v>7.7650000000000006</v>
      </c>
      <c r="R326" s="449">
        <f t="shared" ref="R326" si="155">P326</f>
        <v>1553</v>
      </c>
      <c r="S326" s="487">
        <f t="shared" ref="S326" si="156">+Q326</f>
        <v>7.7650000000000006</v>
      </c>
      <c r="T326" s="449"/>
      <c r="U326" s="487"/>
      <c r="V326" s="448"/>
      <c r="W326" s="448"/>
      <c r="X326" s="501">
        <v>5.0000000000000001E-3</v>
      </c>
      <c r="Y326" s="449">
        <f>'North District '!Y326+'South Disrict'!Y326</f>
        <v>1553</v>
      </c>
      <c r="Z326" s="487">
        <f>Y326*X326</f>
        <v>7.7650000000000006</v>
      </c>
      <c r="AA326" s="449">
        <f t="shared" ref="AA326" si="157">Y326</f>
        <v>1553</v>
      </c>
      <c r="AB326" s="487">
        <f t="shared" ref="AB326" si="158">+Z326</f>
        <v>7.7650000000000006</v>
      </c>
      <c r="AC326" s="448" t="s">
        <v>604</v>
      </c>
      <c r="AD326" s="505">
        <f>SUM('North District :South Disrict'!AB326)</f>
        <v>7.7650000000000006</v>
      </c>
      <c r="AE326" s="505">
        <f t="shared" si="119"/>
        <v>0</v>
      </c>
    </row>
    <row r="327" spans="1:31" ht="30">
      <c r="A327" s="447"/>
      <c r="B327" s="448" t="s">
        <v>42</v>
      </c>
      <c r="C327" s="449"/>
      <c r="D327" s="487"/>
      <c r="E327" s="449"/>
      <c r="F327" s="487"/>
      <c r="G327" s="533"/>
      <c r="H327" s="533"/>
      <c r="I327" s="449"/>
      <c r="J327" s="487"/>
      <c r="K327" s="449"/>
      <c r="L327" s="487"/>
      <c r="M327" s="448"/>
      <c r="N327" s="448"/>
      <c r="O327" s="501">
        <v>5.0000000000000001E-3</v>
      </c>
      <c r="P327" s="449">
        <f>'North District '!P327+'South Disrict'!P327</f>
        <v>1554</v>
      </c>
      <c r="Q327" s="487">
        <f>P327*O327</f>
        <v>7.7700000000000005</v>
      </c>
      <c r="R327" s="449">
        <f t="shared" ref="R327" si="159">P327</f>
        <v>1554</v>
      </c>
      <c r="S327" s="487">
        <f t="shared" ref="S327" si="160">+Q327</f>
        <v>7.7700000000000005</v>
      </c>
      <c r="T327" s="449"/>
      <c r="U327" s="487"/>
      <c r="V327" s="448"/>
      <c r="W327" s="448"/>
      <c r="X327" s="501">
        <v>5.0000000000000001E-3</v>
      </c>
      <c r="Y327" s="449">
        <f>'North District '!Y327+'South Disrict'!Y327</f>
        <v>1554</v>
      </c>
      <c r="Z327" s="487">
        <f>Y327*X327</f>
        <v>7.7700000000000005</v>
      </c>
      <c r="AA327" s="449">
        <f t="shared" ref="AA327" si="161">Y327</f>
        <v>1554</v>
      </c>
      <c r="AB327" s="487">
        <f t="shared" ref="AB327" si="162">+Z327</f>
        <v>7.7700000000000005</v>
      </c>
      <c r="AC327" s="448" t="s">
        <v>604</v>
      </c>
      <c r="AD327" s="505">
        <f>SUM('North District :South Disrict'!AB327)</f>
        <v>7.77</v>
      </c>
      <c r="AE327" s="505">
        <f t="shared" si="119"/>
        <v>0</v>
      </c>
    </row>
    <row r="328" spans="1:31" ht="30">
      <c r="A328" s="447">
        <v>16.02</v>
      </c>
      <c r="B328" s="448" t="s">
        <v>326</v>
      </c>
      <c r="C328" s="489">
        <f>'North District '!C328+'South Disrict'!C328</f>
        <v>2550</v>
      </c>
      <c r="D328" s="487">
        <f>'North District '!D328+'South Disrict'!D328</f>
        <v>12.75</v>
      </c>
      <c r="E328" s="449">
        <f>'North District '!E328+'South Disrict'!E328</f>
        <v>2550</v>
      </c>
      <c r="F328" s="487">
        <f>'North District '!F328+'South Disrict'!F328</f>
        <v>12.75</v>
      </c>
      <c r="G328" s="532">
        <f t="shared" si="153"/>
        <v>1</v>
      </c>
      <c r="H328" s="532">
        <f t="shared" si="154"/>
        <v>1</v>
      </c>
      <c r="I328" s="489">
        <f>C328-E328</f>
        <v>0</v>
      </c>
      <c r="J328" s="487">
        <f>D328-F328</f>
        <v>0</v>
      </c>
      <c r="K328" s="449"/>
      <c r="L328" s="487"/>
      <c r="M328" s="448"/>
      <c r="N328" s="448"/>
      <c r="O328" s="501">
        <v>5.0000000000000001E-3</v>
      </c>
      <c r="P328" s="449">
        <f>'North District '!P328+'South Disrict'!P328</f>
        <v>2587</v>
      </c>
      <c r="Q328" s="487">
        <f>P328*O328</f>
        <v>12.935</v>
      </c>
      <c r="R328" s="449">
        <f t="shared" ref="R328" si="163">P328</f>
        <v>2587</v>
      </c>
      <c r="S328" s="487">
        <f t="shared" ref="S328" si="164">+Q328</f>
        <v>12.935</v>
      </c>
      <c r="T328" s="449"/>
      <c r="U328" s="487"/>
      <c r="V328" s="448"/>
      <c r="W328" s="448"/>
      <c r="X328" s="501">
        <v>5.0000000000000001E-3</v>
      </c>
      <c r="Y328" s="449">
        <f>'North District '!Y328+'South Disrict'!Y328</f>
        <v>2587</v>
      </c>
      <c r="Z328" s="487">
        <f>Y328*X328</f>
        <v>12.935</v>
      </c>
      <c r="AA328" s="449">
        <f>Y328</f>
        <v>2587</v>
      </c>
      <c r="AB328" s="487">
        <f t="shared" ref="AB328" si="165">+Z328</f>
        <v>12.935</v>
      </c>
      <c r="AC328" s="448" t="s">
        <v>604</v>
      </c>
      <c r="AD328" s="505">
        <f>SUM('North District :South Disrict'!AB328)</f>
        <v>12.935</v>
      </c>
      <c r="AE328" s="505">
        <f t="shared" si="119"/>
        <v>0</v>
      </c>
    </row>
    <row r="329" spans="1:31" ht="15.75">
      <c r="A329" s="447"/>
      <c r="B329" s="445" t="s">
        <v>36</v>
      </c>
      <c r="C329" s="445">
        <f>SUM(C326:C328)</f>
        <v>5753</v>
      </c>
      <c r="D329" s="488">
        <f>SUM(D326:D328)</f>
        <v>28.76</v>
      </c>
      <c r="E329" s="445">
        <f>SUM(E326:E328)</f>
        <v>5753</v>
      </c>
      <c r="F329" s="488">
        <f>SUM(F326:F328)</f>
        <v>28.76</v>
      </c>
      <c r="G329" s="532">
        <f t="shared" si="153"/>
        <v>1</v>
      </c>
      <c r="H329" s="532">
        <f t="shared" si="154"/>
        <v>1</v>
      </c>
      <c r="I329" s="445">
        <f>C329-E329</f>
        <v>0</v>
      </c>
      <c r="J329" s="488">
        <f>D329-F329</f>
        <v>0</v>
      </c>
      <c r="K329" s="445"/>
      <c r="L329" s="488"/>
      <c r="M329" s="445"/>
      <c r="N329" s="445"/>
      <c r="O329" s="718"/>
      <c r="P329" s="445">
        <f>SUM(P326:P328)</f>
        <v>5694</v>
      </c>
      <c r="Q329" s="488">
        <f>SUM(Q326:Q328)</f>
        <v>28.47</v>
      </c>
      <c r="R329" s="445">
        <f>SUM(R326:R328)</f>
        <v>5694</v>
      </c>
      <c r="S329" s="488">
        <f>SUM(S326:S328)</f>
        <v>28.47</v>
      </c>
      <c r="T329" s="445"/>
      <c r="U329" s="488"/>
      <c r="V329" s="445"/>
      <c r="W329" s="445"/>
      <c r="X329" s="718"/>
      <c r="Y329" s="445">
        <f>SUM(Y326:Y328)</f>
        <v>5694</v>
      </c>
      <c r="Z329" s="488">
        <f>SUM(Z326:Z328)</f>
        <v>28.47</v>
      </c>
      <c r="AA329" s="445">
        <f>SUM(AA326:AA328)</f>
        <v>5694</v>
      </c>
      <c r="AB329" s="488">
        <f>SUM(AB326:AB328)</f>
        <v>28.47</v>
      </c>
      <c r="AC329" s="445"/>
      <c r="AD329" s="505">
        <f>SUM('North District :South Disrict'!AB329)</f>
        <v>28.47</v>
      </c>
      <c r="AE329" s="505">
        <f t="shared" si="119"/>
        <v>0</v>
      </c>
    </row>
    <row r="330" spans="1:31" ht="15.75">
      <c r="A330" s="500">
        <v>17</v>
      </c>
      <c r="B330" s="444" t="s">
        <v>94</v>
      </c>
      <c r="C330" s="445"/>
      <c r="D330" s="488"/>
      <c r="E330" s="445"/>
      <c r="F330" s="488"/>
      <c r="G330" s="445"/>
      <c r="H330" s="445"/>
      <c r="I330" s="445"/>
      <c r="J330" s="488"/>
      <c r="K330" s="445"/>
      <c r="L330" s="488"/>
      <c r="M330" s="444"/>
      <c r="N330" s="444"/>
      <c r="O330" s="718"/>
      <c r="P330" s="445"/>
      <c r="Q330" s="488"/>
      <c r="R330" s="445"/>
      <c r="S330" s="488"/>
      <c r="T330" s="445"/>
      <c r="U330" s="488"/>
      <c r="V330" s="444"/>
      <c r="W330" s="444"/>
      <c r="X330" s="718"/>
      <c r="Y330" s="445"/>
      <c r="Z330" s="488"/>
      <c r="AA330" s="445"/>
      <c r="AB330" s="488"/>
      <c r="AC330" s="444"/>
      <c r="AD330" s="505">
        <f>SUM('North District :South Disrict'!AB330)</f>
        <v>0</v>
      </c>
      <c r="AE330" s="505">
        <f t="shared" si="119"/>
        <v>0</v>
      </c>
    </row>
    <row r="331" spans="1:31" ht="30.75" customHeight="1">
      <c r="A331" s="447">
        <v>17.010000000000002</v>
      </c>
      <c r="B331" s="448" t="s">
        <v>93</v>
      </c>
      <c r="C331" s="449">
        <f>'North District '!C331+'South Disrict'!C331</f>
        <v>1059</v>
      </c>
      <c r="D331" s="487">
        <f>'North District '!D331+'South Disrict'!D331</f>
        <v>52.95</v>
      </c>
      <c r="E331" s="449">
        <f>'North District '!E331+'South Disrict'!E331</f>
        <v>1042</v>
      </c>
      <c r="F331" s="487">
        <f>'North District '!F331+'South Disrict'!F331</f>
        <v>52.1</v>
      </c>
      <c r="G331" s="533">
        <f t="shared" ref="G331:G333" si="166">E331/C331</f>
        <v>0.98394711992445705</v>
      </c>
      <c r="H331" s="533">
        <f t="shared" ref="H331:H333" si="167">F331/D331</f>
        <v>0.98394711992445705</v>
      </c>
      <c r="I331" s="449">
        <f t="shared" ref="I331:J333" si="168">C331-E331</f>
        <v>17</v>
      </c>
      <c r="J331" s="487">
        <f t="shared" si="168"/>
        <v>0.85000000000000142</v>
      </c>
      <c r="K331" s="449"/>
      <c r="L331" s="487"/>
      <c r="M331" s="448"/>
      <c r="N331" s="448"/>
      <c r="O331" s="581">
        <v>0.05</v>
      </c>
      <c r="P331" s="449">
        <f>'North District '!P331+'South Disrict'!P331</f>
        <v>1047</v>
      </c>
      <c r="Q331" s="487">
        <f>'North District '!Q331+'South Disrict'!Q331</f>
        <v>52.35</v>
      </c>
      <c r="R331" s="449">
        <f t="shared" ref="R331:R332" si="169">P331</f>
        <v>1047</v>
      </c>
      <c r="S331" s="487">
        <f t="shared" ref="S331:S332" si="170">+Q331</f>
        <v>52.35</v>
      </c>
      <c r="T331" s="449"/>
      <c r="U331" s="487"/>
      <c r="V331" s="448"/>
      <c r="W331" s="448"/>
      <c r="X331" s="581">
        <v>0.05</v>
      </c>
      <c r="Y331" s="449">
        <f>'North District '!Y331+'South Disrict'!Y331</f>
        <v>1047</v>
      </c>
      <c r="Z331" s="487">
        <f>'North District '!Z331+'South Disrict'!Z331</f>
        <v>52.35</v>
      </c>
      <c r="AA331" s="449">
        <f t="shared" ref="AA331:AA332" si="171">Y331</f>
        <v>1047</v>
      </c>
      <c r="AB331" s="487">
        <f t="shared" ref="AB331:AB332" si="172">+Z331</f>
        <v>52.35</v>
      </c>
      <c r="AC331" s="448" t="s">
        <v>604</v>
      </c>
      <c r="AD331" s="505">
        <f>SUM('North District :South Disrict'!AB331)</f>
        <v>52.35</v>
      </c>
      <c r="AE331" s="505">
        <f t="shared" si="119"/>
        <v>0</v>
      </c>
    </row>
    <row r="332" spans="1:31" ht="30">
      <c r="A332" s="447">
        <v>17.02</v>
      </c>
      <c r="B332" s="448" t="s">
        <v>89</v>
      </c>
      <c r="C332" s="449">
        <f>'North District '!C332+'South Disrict'!C332</f>
        <v>431</v>
      </c>
      <c r="D332" s="487">
        <f>'North District '!D332+'South Disrict'!D332</f>
        <v>30.169999999999998</v>
      </c>
      <c r="E332" s="449">
        <f>'North District '!E332+'South Disrict'!E332</f>
        <v>431</v>
      </c>
      <c r="F332" s="487">
        <f>'North District '!F332+'South Disrict'!F332</f>
        <v>30.169999999999998</v>
      </c>
      <c r="G332" s="533">
        <f t="shared" si="166"/>
        <v>1</v>
      </c>
      <c r="H332" s="533">
        <f t="shared" si="167"/>
        <v>1</v>
      </c>
      <c r="I332" s="449">
        <f t="shared" si="168"/>
        <v>0</v>
      </c>
      <c r="J332" s="487">
        <f t="shared" si="168"/>
        <v>0</v>
      </c>
      <c r="K332" s="449"/>
      <c r="L332" s="487"/>
      <c r="M332" s="448"/>
      <c r="N332" s="448"/>
      <c r="O332" s="581">
        <v>7.0000000000000007E-2</v>
      </c>
      <c r="P332" s="449">
        <f>'North District '!P332+'South Disrict'!P332</f>
        <v>435</v>
      </c>
      <c r="Q332" s="487">
        <f>'North District '!Q332+'South Disrict'!Q332</f>
        <v>30.450000000000003</v>
      </c>
      <c r="R332" s="449">
        <f t="shared" si="169"/>
        <v>435</v>
      </c>
      <c r="S332" s="487">
        <f t="shared" si="170"/>
        <v>30.450000000000003</v>
      </c>
      <c r="T332" s="449"/>
      <c r="U332" s="487"/>
      <c r="V332" s="448"/>
      <c r="W332" s="448"/>
      <c r="X332" s="581">
        <v>7.0000000000000007E-2</v>
      </c>
      <c r="Y332" s="449">
        <f>'North District '!Y332+'South Disrict'!Y332</f>
        <v>435</v>
      </c>
      <c r="Z332" s="487">
        <f>'North District '!Z332+'South Disrict'!Z332</f>
        <v>30.450000000000003</v>
      </c>
      <c r="AA332" s="449">
        <f t="shared" si="171"/>
        <v>435</v>
      </c>
      <c r="AB332" s="487">
        <f t="shared" si="172"/>
        <v>30.450000000000003</v>
      </c>
      <c r="AC332" s="448" t="s">
        <v>604</v>
      </c>
      <c r="AD332" s="505">
        <f>SUM('North District :South Disrict'!AB332)</f>
        <v>30.450000000000003</v>
      </c>
      <c r="AE332" s="505">
        <f t="shared" si="119"/>
        <v>0</v>
      </c>
    </row>
    <row r="333" spans="1:31" ht="15.75">
      <c r="A333" s="447"/>
      <c r="B333" s="445" t="s">
        <v>36</v>
      </c>
      <c r="C333" s="445">
        <f>SUM(C331:C332)</f>
        <v>1490</v>
      </c>
      <c r="D333" s="488">
        <f>SUM(D331:D332)</f>
        <v>83.12</v>
      </c>
      <c r="E333" s="445">
        <f>SUM(E331:E332)</f>
        <v>1473</v>
      </c>
      <c r="F333" s="488">
        <f>SUM(F331:F332)</f>
        <v>82.27</v>
      </c>
      <c r="G333" s="532">
        <f t="shared" si="166"/>
        <v>0.98859060402684562</v>
      </c>
      <c r="H333" s="532">
        <f t="shared" si="167"/>
        <v>0.98977382098171307</v>
      </c>
      <c r="I333" s="445">
        <f t="shared" si="168"/>
        <v>17</v>
      </c>
      <c r="J333" s="488">
        <f t="shared" si="168"/>
        <v>0.85000000000000853</v>
      </c>
      <c r="K333" s="445"/>
      <c r="L333" s="488"/>
      <c r="M333" s="445"/>
      <c r="N333" s="445"/>
      <c r="O333" s="718"/>
      <c r="P333" s="445">
        <f>SUM(P331:P332)</f>
        <v>1482</v>
      </c>
      <c r="Q333" s="488">
        <f>SUM(Q331:Q332)</f>
        <v>82.800000000000011</v>
      </c>
      <c r="R333" s="445">
        <f>SUM(R330:R332)</f>
        <v>1482</v>
      </c>
      <c r="S333" s="488">
        <f>SUM(S330:S332)</f>
        <v>82.800000000000011</v>
      </c>
      <c r="T333" s="445"/>
      <c r="U333" s="488"/>
      <c r="V333" s="445"/>
      <c r="W333" s="445"/>
      <c r="X333" s="718"/>
      <c r="Y333" s="445">
        <f>SUM(Y331:Y332)</f>
        <v>1482</v>
      </c>
      <c r="Z333" s="488">
        <f>SUM(Z331:Z332)</f>
        <v>82.800000000000011</v>
      </c>
      <c r="AA333" s="445">
        <f>SUM(AA330:AA332)</f>
        <v>1482</v>
      </c>
      <c r="AB333" s="488">
        <f>SUM(AB330:AB332)</f>
        <v>82.800000000000011</v>
      </c>
      <c r="AC333" s="445"/>
      <c r="AD333" s="505">
        <f>SUM('North District :South Disrict'!AB333)</f>
        <v>82.800000000000011</v>
      </c>
      <c r="AE333" s="505">
        <f t="shared" si="119"/>
        <v>0</v>
      </c>
    </row>
    <row r="334" spans="1:31" ht="31.5">
      <c r="A334" s="500">
        <v>18</v>
      </c>
      <c r="B334" s="444" t="s">
        <v>95</v>
      </c>
      <c r="C334" s="445"/>
      <c r="D334" s="488"/>
      <c r="E334" s="445"/>
      <c r="F334" s="488"/>
      <c r="G334" s="445"/>
      <c r="H334" s="445"/>
      <c r="I334" s="445"/>
      <c r="J334" s="488"/>
      <c r="K334" s="445"/>
      <c r="L334" s="488"/>
      <c r="M334" s="444"/>
      <c r="N334" s="444"/>
      <c r="O334" s="718"/>
      <c r="P334" s="445"/>
      <c r="Q334" s="488"/>
      <c r="R334" s="445"/>
      <c r="S334" s="488"/>
      <c r="T334" s="445"/>
      <c r="U334" s="488"/>
      <c r="V334" s="444"/>
      <c r="W334" s="444"/>
      <c r="X334" s="718"/>
      <c r="Y334" s="445"/>
      <c r="Z334" s="488"/>
      <c r="AA334" s="445"/>
      <c r="AB334" s="488"/>
      <c r="AC334" s="444"/>
      <c r="AD334" s="505">
        <f>SUM('North District :South Disrict'!AB334)</f>
        <v>0</v>
      </c>
      <c r="AE334" s="505">
        <f t="shared" si="119"/>
        <v>0</v>
      </c>
    </row>
    <row r="335" spans="1:31">
      <c r="A335" s="447">
        <v>18.010000000000002</v>
      </c>
      <c r="B335" s="448" t="s">
        <v>96</v>
      </c>
      <c r="C335" s="449"/>
      <c r="D335" s="487"/>
      <c r="E335" s="449"/>
      <c r="F335" s="487"/>
      <c r="G335" s="449"/>
      <c r="H335" s="449"/>
      <c r="I335" s="449"/>
      <c r="J335" s="487"/>
      <c r="K335" s="449"/>
      <c r="L335" s="487"/>
      <c r="M335" s="448"/>
      <c r="N335" s="448"/>
      <c r="O335" s="501"/>
      <c r="P335" s="449"/>
      <c r="Q335" s="487"/>
      <c r="R335" s="449"/>
      <c r="S335" s="487"/>
      <c r="T335" s="449"/>
      <c r="U335" s="487"/>
      <c r="V335" s="448"/>
      <c r="W335" s="448"/>
      <c r="X335" s="501"/>
      <c r="Y335" s="449"/>
      <c r="Z335" s="487"/>
      <c r="AA335" s="449"/>
      <c r="AB335" s="487"/>
      <c r="AC335" s="448"/>
      <c r="AD335" s="505">
        <f>SUM('North District :South Disrict'!AB335)</f>
        <v>0</v>
      </c>
      <c r="AE335" s="505">
        <f t="shared" si="119"/>
        <v>0</v>
      </c>
    </row>
    <row r="336" spans="1:31">
      <c r="A336" s="447">
        <f>+A335+0.01</f>
        <v>18.020000000000003</v>
      </c>
      <c r="B336" s="448" t="s">
        <v>97</v>
      </c>
      <c r="C336" s="449"/>
      <c r="D336" s="487"/>
      <c r="E336" s="449"/>
      <c r="F336" s="487"/>
      <c r="G336" s="449"/>
      <c r="H336" s="449"/>
      <c r="I336" s="449"/>
      <c r="J336" s="487"/>
      <c r="K336" s="449"/>
      <c r="L336" s="487"/>
      <c r="M336" s="448"/>
      <c r="N336" s="448"/>
      <c r="O336" s="501"/>
      <c r="P336" s="449"/>
      <c r="Q336" s="487"/>
      <c r="R336" s="449"/>
      <c r="S336" s="487"/>
      <c r="T336" s="449"/>
      <c r="U336" s="487"/>
      <c r="V336" s="448"/>
      <c r="W336" s="448"/>
      <c r="X336" s="501"/>
      <c r="Y336" s="449"/>
      <c r="Z336" s="487"/>
      <c r="AA336" s="449"/>
      <c r="AB336" s="487"/>
      <c r="AC336" s="448"/>
      <c r="AD336" s="505">
        <f>SUM('North District :South Disrict'!AB336)</f>
        <v>0</v>
      </c>
      <c r="AE336" s="505">
        <f t="shared" si="119"/>
        <v>0</v>
      </c>
    </row>
    <row r="337" spans="1:34" ht="15.75">
      <c r="A337" s="447"/>
      <c r="B337" s="445" t="s">
        <v>36</v>
      </c>
      <c r="C337" s="445"/>
      <c r="D337" s="488"/>
      <c r="E337" s="445"/>
      <c r="F337" s="488"/>
      <c r="G337" s="445"/>
      <c r="H337" s="445"/>
      <c r="I337" s="445"/>
      <c r="J337" s="488"/>
      <c r="K337" s="445"/>
      <c r="L337" s="488"/>
      <c r="M337" s="445"/>
      <c r="N337" s="445"/>
      <c r="O337" s="718"/>
      <c r="P337" s="445"/>
      <c r="Q337" s="488"/>
      <c r="R337" s="445"/>
      <c r="S337" s="488"/>
      <c r="T337" s="445"/>
      <c r="U337" s="488"/>
      <c r="V337" s="445"/>
      <c r="W337" s="445"/>
      <c r="X337" s="718"/>
      <c r="Y337" s="445"/>
      <c r="Z337" s="488"/>
      <c r="AA337" s="445"/>
      <c r="AB337" s="488"/>
      <c r="AC337" s="445"/>
      <c r="AD337" s="505">
        <f>SUM('North District :South Disrict'!AB337)</f>
        <v>0</v>
      </c>
      <c r="AE337" s="505">
        <f t="shared" si="119"/>
        <v>0</v>
      </c>
    </row>
    <row r="338" spans="1:34" ht="15.75">
      <c r="A338" s="500">
        <v>19</v>
      </c>
      <c r="B338" s="444" t="s">
        <v>98</v>
      </c>
      <c r="C338" s="445"/>
      <c r="D338" s="488"/>
      <c r="E338" s="445"/>
      <c r="F338" s="488"/>
      <c r="G338" s="445"/>
      <c r="H338" s="445"/>
      <c r="I338" s="445"/>
      <c r="J338" s="488"/>
      <c r="K338" s="445"/>
      <c r="L338" s="488"/>
      <c r="M338" s="444"/>
      <c r="N338" s="444"/>
      <c r="O338" s="718"/>
      <c r="P338" s="445"/>
      <c r="Q338" s="488"/>
      <c r="R338" s="445"/>
      <c r="S338" s="488"/>
      <c r="T338" s="445"/>
      <c r="U338" s="488"/>
      <c r="V338" s="444"/>
      <c r="W338" s="444"/>
      <c r="X338" s="718"/>
      <c r="Y338" s="445"/>
      <c r="Z338" s="488"/>
      <c r="AA338" s="445"/>
      <c r="AB338" s="488"/>
      <c r="AC338" s="444"/>
      <c r="AD338" s="505">
        <f>SUM('North District :South Disrict'!AB338)</f>
        <v>0</v>
      </c>
      <c r="AE338" s="505">
        <f t="shared" si="119"/>
        <v>0</v>
      </c>
    </row>
    <row r="339" spans="1:34" ht="30">
      <c r="A339" s="447">
        <v>19.010000000000002</v>
      </c>
      <c r="B339" s="448" t="s">
        <v>349</v>
      </c>
      <c r="C339" s="449">
        <f>'North District '!C339+'South Disrict'!C339</f>
        <v>877</v>
      </c>
      <c r="D339" s="487">
        <f>'North District '!D339+'South Disrict'!D339</f>
        <v>53.5</v>
      </c>
      <c r="E339" s="449">
        <f>'North District '!E339+'South Disrict'!E339</f>
        <v>866</v>
      </c>
      <c r="F339" s="487">
        <f>'North District '!F339+'South Disrict'!F339</f>
        <v>53.150000000000006</v>
      </c>
      <c r="G339" s="533">
        <f t="shared" ref="G339" si="173">E339/C339</f>
        <v>0.9874572405929305</v>
      </c>
      <c r="H339" s="533">
        <f t="shared" ref="H339" si="174">F339/D339</f>
        <v>0.99345794392523379</v>
      </c>
      <c r="I339" s="449">
        <f>C339-E339</f>
        <v>11</v>
      </c>
      <c r="J339" s="487">
        <f>D339-F339</f>
        <v>0.34999999999999432</v>
      </c>
      <c r="K339" s="449"/>
      <c r="L339" s="487"/>
      <c r="M339" s="448"/>
      <c r="N339" s="448"/>
      <c r="O339" s="501"/>
      <c r="P339" s="449"/>
      <c r="Q339" s="487"/>
      <c r="R339" s="449"/>
      <c r="S339" s="487"/>
      <c r="T339" s="449"/>
      <c r="U339" s="487"/>
      <c r="V339" s="448"/>
      <c r="W339" s="448"/>
      <c r="X339" s="501"/>
      <c r="Y339" s="449"/>
      <c r="Z339" s="487"/>
      <c r="AA339" s="449"/>
      <c r="AB339" s="487"/>
      <c r="AC339" s="448"/>
      <c r="AD339" s="505">
        <f>SUM('North District :South Disrict'!AB339)</f>
        <v>0</v>
      </c>
      <c r="AE339" s="505">
        <f t="shared" si="119"/>
        <v>0</v>
      </c>
    </row>
    <row r="340" spans="1:34" ht="20.25" customHeight="1">
      <c r="A340" s="447" t="s">
        <v>338</v>
      </c>
      <c r="B340" s="448" t="s">
        <v>340</v>
      </c>
      <c r="C340" s="449"/>
      <c r="D340" s="487"/>
      <c r="E340" s="449"/>
      <c r="F340" s="487"/>
      <c r="G340" s="489"/>
      <c r="H340" s="489"/>
      <c r="I340" s="449"/>
      <c r="J340" s="487"/>
      <c r="K340" s="449"/>
      <c r="L340" s="487"/>
      <c r="M340" s="448"/>
      <c r="N340" s="448"/>
      <c r="O340" s="501">
        <v>0.05</v>
      </c>
      <c r="P340" s="449">
        <f>'North District '!P340+'South Disrict'!P340</f>
        <v>660</v>
      </c>
      <c r="Q340" s="487">
        <f>P340*O340</f>
        <v>33</v>
      </c>
      <c r="R340" s="449">
        <f t="shared" ref="R340:R341" si="175">P340</f>
        <v>660</v>
      </c>
      <c r="S340" s="487">
        <f t="shared" ref="S340:S341" si="176">+Q340</f>
        <v>33</v>
      </c>
      <c r="T340" s="449"/>
      <c r="U340" s="487"/>
      <c r="V340" s="448"/>
      <c r="W340" s="448"/>
      <c r="X340" s="501">
        <v>0.05</v>
      </c>
      <c r="Y340" s="449">
        <f>'North District '!Y340+'South Disrict'!Y340</f>
        <v>660</v>
      </c>
      <c r="Z340" s="487">
        <f>'North District '!Z340+'South Disrict'!Z340</f>
        <v>33</v>
      </c>
      <c r="AA340" s="449">
        <f t="shared" ref="AA340:AA341" si="177">Y340</f>
        <v>660</v>
      </c>
      <c r="AB340" s="487">
        <f t="shared" ref="AB340:AB341" si="178">+Z340</f>
        <v>33</v>
      </c>
      <c r="AC340" s="767" t="s">
        <v>611</v>
      </c>
      <c r="AD340" s="505">
        <f>SUM('North District :South Disrict'!AB340)</f>
        <v>33</v>
      </c>
      <c r="AE340" s="505">
        <f t="shared" si="119"/>
        <v>0</v>
      </c>
    </row>
    <row r="341" spans="1:34" ht="18" customHeight="1">
      <c r="A341" s="447" t="s">
        <v>339</v>
      </c>
      <c r="B341" s="448" t="s">
        <v>341</v>
      </c>
      <c r="C341" s="449"/>
      <c r="D341" s="487"/>
      <c r="E341" s="449"/>
      <c r="F341" s="487"/>
      <c r="G341" s="489"/>
      <c r="H341" s="489"/>
      <c r="I341" s="449"/>
      <c r="J341" s="487"/>
      <c r="K341" s="449"/>
      <c r="L341" s="487"/>
      <c r="M341" s="448"/>
      <c r="N341" s="448"/>
      <c r="O341" s="501">
        <v>0.1</v>
      </c>
      <c r="P341" s="449">
        <f>'North District '!P341+'South Disrict'!P341</f>
        <v>197</v>
      </c>
      <c r="Q341" s="487">
        <f>P341*O341</f>
        <v>19.700000000000003</v>
      </c>
      <c r="R341" s="449">
        <f t="shared" si="175"/>
        <v>197</v>
      </c>
      <c r="S341" s="487">
        <f t="shared" si="176"/>
        <v>19.700000000000003</v>
      </c>
      <c r="T341" s="449"/>
      <c r="U341" s="487"/>
      <c r="V341" s="448"/>
      <c r="W341" s="448"/>
      <c r="X341" s="501">
        <v>0.1</v>
      </c>
      <c r="Y341" s="449">
        <f>'North District '!Y341+'South Disrict'!Y341</f>
        <v>197</v>
      </c>
      <c r="Z341" s="487">
        <f>'North District '!Z341+'South Disrict'!Z341</f>
        <v>19.475000000000001</v>
      </c>
      <c r="AA341" s="449">
        <f t="shared" si="177"/>
        <v>197</v>
      </c>
      <c r="AB341" s="487">
        <f t="shared" si="178"/>
        <v>19.475000000000001</v>
      </c>
      <c r="AC341" s="768"/>
      <c r="AD341" s="505">
        <f>SUM('North District :South Disrict'!AB341)</f>
        <v>19.475000000000001</v>
      </c>
      <c r="AE341" s="505">
        <f t="shared" si="119"/>
        <v>0</v>
      </c>
    </row>
    <row r="342" spans="1:34" ht="15.75">
      <c r="A342" s="447"/>
      <c r="B342" s="445" t="s">
        <v>36</v>
      </c>
      <c r="C342" s="445">
        <f>SUM(C339:C341)</f>
        <v>877</v>
      </c>
      <c r="D342" s="488">
        <f>SUM(D339:D341)</f>
        <v>53.5</v>
      </c>
      <c r="E342" s="445">
        <f>SUM(E339:E341)</f>
        <v>866</v>
      </c>
      <c r="F342" s="488">
        <f>SUM(F339:F341)</f>
        <v>53.150000000000006</v>
      </c>
      <c r="G342" s="532">
        <f t="shared" ref="G342" si="179">E342/C342</f>
        <v>0.9874572405929305</v>
      </c>
      <c r="H342" s="532">
        <f t="shared" ref="H342" si="180">F342/D342</f>
        <v>0.99345794392523379</v>
      </c>
      <c r="I342" s="445">
        <f>C342-E342</f>
        <v>11</v>
      </c>
      <c r="J342" s="488">
        <f>D342-F342</f>
        <v>0.34999999999999432</v>
      </c>
      <c r="K342" s="445"/>
      <c r="L342" s="488"/>
      <c r="M342" s="445"/>
      <c r="N342" s="445"/>
      <c r="O342" s="718"/>
      <c r="P342" s="445">
        <f>SUM(P339:P341)</f>
        <v>857</v>
      </c>
      <c r="Q342" s="488">
        <f>SUM(Q339:Q341)</f>
        <v>52.7</v>
      </c>
      <c r="R342" s="445">
        <f>SUM(R339:R341)</f>
        <v>857</v>
      </c>
      <c r="S342" s="488">
        <f>SUM(S339:S341)</f>
        <v>52.7</v>
      </c>
      <c r="T342" s="445"/>
      <c r="U342" s="488"/>
      <c r="V342" s="445"/>
      <c r="W342" s="445"/>
      <c r="X342" s="718"/>
      <c r="Y342" s="445">
        <f>SUM(Y339:Y341)</f>
        <v>857</v>
      </c>
      <c r="Z342" s="488">
        <f>SUM(Z339:Z341)</f>
        <v>52.475000000000001</v>
      </c>
      <c r="AA342" s="445">
        <f>SUM(AA339:AA341)</f>
        <v>857</v>
      </c>
      <c r="AB342" s="488">
        <f>SUM(AB339:AB341)</f>
        <v>52.475000000000001</v>
      </c>
      <c r="AC342" s="445"/>
      <c r="AD342" s="505">
        <f>SUM('North District :South Disrict'!AB342)</f>
        <v>52.475000000000001</v>
      </c>
      <c r="AE342" s="505">
        <f t="shared" si="119"/>
        <v>0</v>
      </c>
    </row>
    <row r="343" spans="1:34" ht="31.5">
      <c r="A343" s="447" t="s">
        <v>100</v>
      </c>
      <c r="B343" s="444" t="s">
        <v>101</v>
      </c>
      <c r="C343" s="445"/>
      <c r="D343" s="488"/>
      <c r="E343" s="445"/>
      <c r="F343" s="488"/>
      <c r="G343" s="445"/>
      <c r="H343" s="445"/>
      <c r="I343" s="445"/>
      <c r="J343" s="488"/>
      <c r="K343" s="445"/>
      <c r="L343" s="488"/>
      <c r="M343" s="444"/>
      <c r="N343" s="444"/>
      <c r="O343" s="718"/>
      <c r="P343" s="445"/>
      <c r="Q343" s="488"/>
      <c r="R343" s="445"/>
      <c r="S343" s="488"/>
      <c r="T343" s="445"/>
      <c r="U343" s="488"/>
      <c r="V343" s="444"/>
      <c r="W343" s="444"/>
      <c r="X343" s="718"/>
      <c r="Y343" s="445"/>
      <c r="Z343" s="488"/>
      <c r="AA343" s="445"/>
      <c r="AB343" s="488"/>
      <c r="AC343" s="444"/>
      <c r="AD343" s="505">
        <f>SUM('North District :South Disrict'!AB343)</f>
        <v>0</v>
      </c>
      <c r="AE343" s="505">
        <f t="shared" si="119"/>
        <v>0</v>
      </c>
    </row>
    <row r="344" spans="1:34" ht="15.75">
      <c r="A344" s="500">
        <v>20</v>
      </c>
      <c r="B344" s="444" t="s">
        <v>102</v>
      </c>
      <c r="C344" s="445"/>
      <c r="D344" s="488"/>
      <c r="E344" s="445"/>
      <c r="F344" s="488"/>
      <c r="G344" s="445"/>
      <c r="H344" s="445"/>
      <c r="I344" s="445"/>
      <c r="J344" s="488"/>
      <c r="K344" s="445"/>
      <c r="L344" s="488"/>
      <c r="M344" s="444"/>
      <c r="N344" s="444"/>
      <c r="O344" s="718"/>
      <c r="P344" s="445"/>
      <c r="Q344" s="488"/>
      <c r="R344" s="445"/>
      <c r="S344" s="488"/>
      <c r="T344" s="445"/>
      <c r="U344" s="488"/>
      <c r="V344" s="444"/>
      <c r="W344" s="444"/>
      <c r="X344" s="718"/>
      <c r="Y344" s="445"/>
      <c r="Z344" s="488"/>
      <c r="AA344" s="445"/>
      <c r="AB344" s="488"/>
      <c r="AC344" s="444"/>
      <c r="AD344" s="505">
        <f>SUM('North District :South Disrict'!AB344)</f>
        <v>0</v>
      </c>
      <c r="AE344" s="505">
        <f t="shared" si="119"/>
        <v>0</v>
      </c>
    </row>
    <row r="345" spans="1:34" ht="30">
      <c r="A345" s="504">
        <v>20.010000000000002</v>
      </c>
      <c r="B345" s="448" t="s">
        <v>103</v>
      </c>
      <c r="C345" s="449">
        <f>'North District '!C345+'South Disrict'!C345</f>
        <v>1367</v>
      </c>
      <c r="D345" s="487">
        <f>'North District '!D345+'South Disrict'!D345</f>
        <v>41.010000000000005</v>
      </c>
      <c r="E345" s="449">
        <f>'North District '!E345+'South Disrict'!E345</f>
        <v>625</v>
      </c>
      <c r="F345" s="487">
        <f>'North District '!F345+'South Disrict'!F345</f>
        <v>20.509999999999998</v>
      </c>
      <c r="G345" s="533">
        <f t="shared" ref="G345:G346" si="181">E345/C345</f>
        <v>0.45720555961960496</v>
      </c>
      <c r="H345" s="533">
        <f t="shared" ref="H345:H346" si="182">F345/D345</f>
        <v>0.50012192148256507</v>
      </c>
      <c r="I345" s="449">
        <f>C345-E345</f>
        <v>742</v>
      </c>
      <c r="J345" s="487">
        <f>D345-F345</f>
        <v>20.500000000000007</v>
      </c>
      <c r="K345" s="449"/>
      <c r="L345" s="487"/>
      <c r="M345" s="448"/>
      <c r="N345" s="448"/>
      <c r="O345" s="575">
        <v>0.03</v>
      </c>
      <c r="P345" s="449">
        <f>'North District '!P345+'South Disrict'!P345</f>
        <v>1952</v>
      </c>
      <c r="Q345" s="487">
        <f>P345*O345</f>
        <v>58.559999999999995</v>
      </c>
      <c r="R345" s="449">
        <f t="shared" ref="R345" si="183">P345</f>
        <v>1952</v>
      </c>
      <c r="S345" s="487">
        <f t="shared" ref="S345" si="184">+Q345</f>
        <v>58.559999999999995</v>
      </c>
      <c r="T345" s="449"/>
      <c r="U345" s="487"/>
      <c r="V345" s="448"/>
      <c r="W345" s="448"/>
      <c r="X345" s="575">
        <v>0.03</v>
      </c>
      <c r="Y345" s="449">
        <f>'North District '!Y345+'South Disrict'!Y345</f>
        <v>858</v>
      </c>
      <c r="Z345" s="487">
        <f>Y345*X345</f>
        <v>25.74</v>
      </c>
      <c r="AA345" s="449">
        <f t="shared" ref="AA345" si="185">Y345</f>
        <v>858</v>
      </c>
      <c r="AB345" s="487">
        <f t="shared" ref="AB345" si="186">+Z345</f>
        <v>25.74</v>
      </c>
      <c r="AC345" s="448" t="s">
        <v>409</v>
      </c>
      <c r="AD345" s="505">
        <f>SUM('North District :South Disrict'!AB345)</f>
        <v>25.74</v>
      </c>
      <c r="AE345" s="505">
        <f t="shared" si="119"/>
        <v>0</v>
      </c>
    </row>
    <row r="346" spans="1:34" ht="15.75">
      <c r="A346" s="447"/>
      <c r="B346" s="445" t="s">
        <v>36</v>
      </c>
      <c r="C346" s="445">
        <f>SUM(C345)</f>
        <v>1367</v>
      </c>
      <c r="D346" s="488">
        <f>SUM(D345)</f>
        <v>41.010000000000005</v>
      </c>
      <c r="E346" s="445">
        <f>SUM(E345)</f>
        <v>625</v>
      </c>
      <c r="F346" s="488">
        <f>SUM(F345)</f>
        <v>20.509999999999998</v>
      </c>
      <c r="G346" s="532">
        <f t="shared" si="181"/>
        <v>0.45720555961960496</v>
      </c>
      <c r="H346" s="532">
        <f t="shared" si="182"/>
        <v>0.50012192148256507</v>
      </c>
      <c r="I346" s="445">
        <f>C346-E346</f>
        <v>742</v>
      </c>
      <c r="J346" s="488">
        <f>D346-F346</f>
        <v>20.500000000000007</v>
      </c>
      <c r="K346" s="445"/>
      <c r="L346" s="488"/>
      <c r="M346" s="445"/>
      <c r="N346" s="445"/>
      <c r="O346" s="718"/>
      <c r="P346" s="445">
        <f>SUM(P345)</f>
        <v>1952</v>
      </c>
      <c r="Q346" s="488">
        <f>SUM(Q345)</f>
        <v>58.559999999999995</v>
      </c>
      <c r="R346" s="445">
        <f>SUM(R345)</f>
        <v>1952</v>
      </c>
      <c r="S346" s="488">
        <f>SUM(S345)</f>
        <v>58.559999999999995</v>
      </c>
      <c r="T346" s="445"/>
      <c r="U346" s="488"/>
      <c r="V346" s="445"/>
      <c r="W346" s="445"/>
      <c r="X346" s="718"/>
      <c r="Y346" s="445">
        <f>SUM(Y345)</f>
        <v>858</v>
      </c>
      <c r="Z346" s="488">
        <f>SUM(Z345)</f>
        <v>25.74</v>
      </c>
      <c r="AA346" s="445">
        <f>SUM(AA345)</f>
        <v>858</v>
      </c>
      <c r="AB346" s="488">
        <f>SUM(AB345)</f>
        <v>25.74</v>
      </c>
      <c r="AC346" s="445"/>
      <c r="AD346" s="505">
        <f>SUM('North District :South Disrict'!AB346)</f>
        <v>25.74</v>
      </c>
      <c r="AE346" s="505">
        <f t="shared" si="119"/>
        <v>0</v>
      </c>
    </row>
    <row r="347" spans="1:34" ht="31.5">
      <c r="A347" s="500">
        <v>21</v>
      </c>
      <c r="B347" s="444" t="s">
        <v>104</v>
      </c>
      <c r="C347" s="445"/>
      <c r="D347" s="488"/>
      <c r="E347" s="445"/>
      <c r="F347" s="488"/>
      <c r="G347" s="445"/>
      <c r="H347" s="445"/>
      <c r="I347" s="445"/>
      <c r="J347" s="488"/>
      <c r="K347" s="445"/>
      <c r="L347" s="488"/>
      <c r="M347" s="444"/>
      <c r="N347" s="444"/>
      <c r="O347" s="718"/>
      <c r="P347" s="445"/>
      <c r="Q347" s="488"/>
      <c r="R347" s="445"/>
      <c r="S347" s="488"/>
      <c r="T347" s="445"/>
      <c r="U347" s="488"/>
      <c r="V347" s="444"/>
      <c r="W347" s="444"/>
      <c r="X347" s="718"/>
      <c r="Y347" s="445"/>
      <c r="Z347" s="488"/>
      <c r="AA347" s="445"/>
      <c r="AB347" s="488"/>
      <c r="AC347" s="444"/>
      <c r="AD347" s="505">
        <f>SUM('North District :South Disrict'!AB347)</f>
        <v>0</v>
      </c>
      <c r="AE347" s="505">
        <f t="shared" si="119"/>
        <v>0</v>
      </c>
    </row>
    <row r="348" spans="1:34">
      <c r="A348" s="447">
        <v>21.01</v>
      </c>
      <c r="B348" s="448" t="s">
        <v>594</v>
      </c>
      <c r="C348" s="449"/>
      <c r="D348" s="487">
        <f>'North District '!D348+'South Disrict'!D348</f>
        <v>25</v>
      </c>
      <c r="E348" s="449"/>
      <c r="F348" s="487">
        <f>'North District '!F348+'South Disrict'!F348</f>
        <v>6.26</v>
      </c>
      <c r="G348" s="533"/>
      <c r="H348" s="533">
        <f t="shared" ref="H348:H352" si="187">F348/D348</f>
        <v>0.25040000000000001</v>
      </c>
      <c r="I348" s="449"/>
      <c r="J348" s="487">
        <f>D348-F348</f>
        <v>18.740000000000002</v>
      </c>
      <c r="K348" s="449"/>
      <c r="L348" s="487"/>
      <c r="M348" s="448"/>
      <c r="N348" s="448"/>
      <c r="O348" s="581">
        <f>Q348/P348</f>
        <v>1.2952767313822082E-2</v>
      </c>
      <c r="P348" s="449">
        <f>'North District '!P348+'South Disrict'!P348</f>
        <v>6902</v>
      </c>
      <c r="Q348" s="487">
        <f>'North District '!Q348+'South Disrict'!Q348</f>
        <v>89.4</v>
      </c>
      <c r="R348" s="449">
        <f t="shared" ref="R348:R351" si="188">P348</f>
        <v>6902</v>
      </c>
      <c r="S348" s="487">
        <f t="shared" ref="S348:S351" si="189">+Q348</f>
        <v>89.4</v>
      </c>
      <c r="T348" s="449"/>
      <c r="U348" s="487"/>
      <c r="V348" s="448"/>
      <c r="W348" s="448"/>
      <c r="X348" s="581">
        <v>12.5</v>
      </c>
      <c r="Y348" s="449">
        <f>'North District '!Y348+'South Disrict'!Y348</f>
        <v>2</v>
      </c>
      <c r="Z348" s="487">
        <f>'North District '!Z348+'South Disrict'!Z348</f>
        <v>25</v>
      </c>
      <c r="AA348" s="449">
        <f t="shared" ref="AA348:AA351" si="190">Y348</f>
        <v>2</v>
      </c>
      <c r="AB348" s="487">
        <f t="shared" ref="AB348:AB351" si="191">+Z348</f>
        <v>25</v>
      </c>
      <c r="AC348" s="767" t="s">
        <v>615</v>
      </c>
      <c r="AD348" s="505">
        <f>SUM('North District :South Disrict'!AB348)</f>
        <v>25</v>
      </c>
      <c r="AE348" s="505">
        <f t="shared" si="119"/>
        <v>0</v>
      </c>
    </row>
    <row r="349" spans="1:34" ht="30">
      <c r="A349" s="447">
        <v>21.02</v>
      </c>
      <c r="B349" s="448" t="s">
        <v>105</v>
      </c>
      <c r="C349" s="449"/>
      <c r="D349" s="487">
        <f>'North District '!D349+'South Disrict'!D349</f>
        <v>25</v>
      </c>
      <c r="E349" s="449"/>
      <c r="F349" s="487">
        <f>'North District '!F349+'South Disrict'!F349</f>
        <v>6.26</v>
      </c>
      <c r="G349" s="533"/>
      <c r="H349" s="533">
        <f t="shared" si="187"/>
        <v>0.25040000000000001</v>
      </c>
      <c r="I349" s="449"/>
      <c r="J349" s="487">
        <f>D349-F349</f>
        <v>18.740000000000002</v>
      </c>
      <c r="K349" s="449"/>
      <c r="L349" s="487"/>
      <c r="M349" s="448"/>
      <c r="N349" s="448"/>
      <c r="O349" s="581">
        <f>Q349/P349</f>
        <v>1.1428571428571429E-2</v>
      </c>
      <c r="P349" s="449">
        <f>'North District '!P349+'South Disrict'!P349</f>
        <v>1050</v>
      </c>
      <c r="Q349" s="487">
        <f>'North District '!Q349+'South Disrict'!Q349</f>
        <v>12</v>
      </c>
      <c r="R349" s="449">
        <f t="shared" si="188"/>
        <v>1050</v>
      </c>
      <c r="S349" s="487">
        <f t="shared" si="189"/>
        <v>12</v>
      </c>
      <c r="T349" s="449"/>
      <c r="U349" s="487"/>
      <c r="V349" s="448"/>
      <c r="W349" s="448"/>
      <c r="X349" s="581">
        <v>12.5</v>
      </c>
      <c r="Y349" s="449">
        <f>'North District '!Y349+'South Disrict'!Y349</f>
        <v>2</v>
      </c>
      <c r="Z349" s="487">
        <f>'North District '!Z349+'South Disrict'!Z349</f>
        <v>25</v>
      </c>
      <c r="AA349" s="449">
        <f t="shared" si="190"/>
        <v>2</v>
      </c>
      <c r="AB349" s="487">
        <f t="shared" si="191"/>
        <v>25</v>
      </c>
      <c r="AC349" s="790"/>
      <c r="AD349" s="505">
        <f>SUM('North District :South Disrict'!AB349)</f>
        <v>25</v>
      </c>
      <c r="AE349" s="505">
        <f t="shared" si="119"/>
        <v>0</v>
      </c>
      <c r="AG349" s="797"/>
      <c r="AH349" s="568"/>
    </row>
    <row r="350" spans="1:34" ht="30">
      <c r="A350" s="447">
        <f t="shared" ref="A350:A351" si="192">+A349+0.01</f>
        <v>21.03</v>
      </c>
      <c r="B350" s="448" t="s">
        <v>106</v>
      </c>
      <c r="C350" s="449"/>
      <c r="D350" s="487">
        <f>'North District '!D350+'South Disrict'!D350</f>
        <v>25</v>
      </c>
      <c r="E350" s="449"/>
      <c r="F350" s="487">
        <f>'North District '!F350+'South Disrict'!F350</f>
        <v>6.26</v>
      </c>
      <c r="G350" s="533"/>
      <c r="H350" s="533">
        <f t="shared" si="187"/>
        <v>0.25040000000000001</v>
      </c>
      <c r="I350" s="449"/>
      <c r="J350" s="487">
        <f>D350-F350</f>
        <v>18.740000000000002</v>
      </c>
      <c r="K350" s="449"/>
      <c r="L350" s="487"/>
      <c r="M350" s="448"/>
      <c r="N350" s="448"/>
      <c r="O350" s="581">
        <f>Q350/P350</f>
        <v>2.231839258114374E-2</v>
      </c>
      <c r="P350" s="449">
        <f>'North District '!P350+'South Disrict'!P350</f>
        <v>647</v>
      </c>
      <c r="Q350" s="487">
        <f>'North District '!Q350+'South Disrict'!Q350</f>
        <v>14.44</v>
      </c>
      <c r="R350" s="449">
        <f t="shared" si="188"/>
        <v>647</v>
      </c>
      <c r="S350" s="487">
        <f t="shared" si="189"/>
        <v>14.44</v>
      </c>
      <c r="T350" s="449"/>
      <c r="U350" s="487"/>
      <c r="V350" s="448"/>
      <c r="W350" s="448"/>
      <c r="X350" s="581">
        <v>12.5</v>
      </c>
      <c r="Y350" s="449">
        <f>'North District '!Y350+'South Disrict'!Y350</f>
        <v>2</v>
      </c>
      <c r="Z350" s="487">
        <f>'North District '!Z350+'South Disrict'!Z350</f>
        <v>25</v>
      </c>
      <c r="AA350" s="449">
        <f t="shared" si="190"/>
        <v>2</v>
      </c>
      <c r="AB350" s="487">
        <f t="shared" si="191"/>
        <v>25</v>
      </c>
      <c r="AC350" s="790"/>
      <c r="AD350" s="505">
        <f>SUM('North District :South Disrict'!AB350)</f>
        <v>25</v>
      </c>
      <c r="AE350" s="505">
        <f t="shared" si="119"/>
        <v>0</v>
      </c>
      <c r="AG350" s="797"/>
    </row>
    <row r="351" spans="1:34" ht="45">
      <c r="A351" s="447">
        <f t="shared" si="192"/>
        <v>21.040000000000003</v>
      </c>
      <c r="B351" s="448" t="s">
        <v>25</v>
      </c>
      <c r="C351" s="449"/>
      <c r="D351" s="487">
        <f>'North District '!D351+'South Disrict'!D351</f>
        <v>25</v>
      </c>
      <c r="E351" s="449"/>
      <c r="F351" s="487">
        <f>'North District '!F351+'South Disrict'!F351</f>
        <v>6.26</v>
      </c>
      <c r="G351" s="533"/>
      <c r="H351" s="533">
        <f t="shared" si="187"/>
        <v>0.25040000000000001</v>
      </c>
      <c r="I351" s="449"/>
      <c r="J351" s="487">
        <f>D351-F351</f>
        <v>18.740000000000002</v>
      </c>
      <c r="K351" s="449"/>
      <c r="L351" s="487"/>
      <c r="M351" s="448"/>
      <c r="N351" s="448"/>
      <c r="O351" s="581">
        <v>0.3</v>
      </c>
      <c r="P351" s="449">
        <f>'North District '!P351+'South Disrict'!P351</f>
        <v>72</v>
      </c>
      <c r="Q351" s="487">
        <f>'North District '!Q351+'South Disrict'!Q351</f>
        <v>21.6</v>
      </c>
      <c r="R351" s="449">
        <f t="shared" si="188"/>
        <v>72</v>
      </c>
      <c r="S351" s="487">
        <f t="shared" si="189"/>
        <v>21.6</v>
      </c>
      <c r="T351" s="449"/>
      <c r="U351" s="487"/>
      <c r="V351" s="448"/>
      <c r="W351" s="448"/>
      <c r="X351" s="581">
        <v>12.5</v>
      </c>
      <c r="Y351" s="449">
        <f>'North District '!Y351+'South Disrict'!Y351</f>
        <v>2</v>
      </c>
      <c r="Z351" s="487">
        <f>Y351*X351</f>
        <v>25</v>
      </c>
      <c r="AA351" s="449">
        <f t="shared" si="190"/>
        <v>2</v>
      </c>
      <c r="AB351" s="487">
        <f t="shared" si="191"/>
        <v>25</v>
      </c>
      <c r="AC351" s="768"/>
      <c r="AD351" s="505">
        <f>SUM('North District :South Disrict'!AB351)</f>
        <v>25</v>
      </c>
      <c r="AE351" s="505">
        <f t="shared" si="119"/>
        <v>0</v>
      </c>
    </row>
    <row r="352" spans="1:34" ht="15.75">
      <c r="A352" s="447"/>
      <c r="B352" s="445" t="s">
        <v>36</v>
      </c>
      <c r="C352" s="445"/>
      <c r="D352" s="488">
        <f>SUM(D348:D351)</f>
        <v>100</v>
      </c>
      <c r="E352" s="445"/>
      <c r="F352" s="488">
        <f>SUM(F348:F351)</f>
        <v>25.04</v>
      </c>
      <c r="G352" s="533"/>
      <c r="H352" s="532">
        <f t="shared" si="187"/>
        <v>0.25040000000000001</v>
      </c>
      <c r="I352" s="445"/>
      <c r="J352" s="488">
        <f>D352-F352</f>
        <v>74.960000000000008</v>
      </c>
      <c r="K352" s="445"/>
      <c r="L352" s="488"/>
      <c r="M352" s="445"/>
      <c r="N352" s="445"/>
      <c r="O352" s="718"/>
      <c r="P352" s="497">
        <f>SUM(P348:P351)</f>
        <v>8671</v>
      </c>
      <c r="Q352" s="488">
        <f>SUM(Q348:Q351)</f>
        <v>137.44</v>
      </c>
      <c r="R352" s="497">
        <f>SUM(R348:R351)</f>
        <v>8671</v>
      </c>
      <c r="S352" s="488">
        <f>SUM(S348:S351)</f>
        <v>137.44</v>
      </c>
      <c r="T352" s="445"/>
      <c r="U352" s="488"/>
      <c r="V352" s="445"/>
      <c r="W352" s="445"/>
      <c r="X352" s="718"/>
      <c r="Y352" s="497">
        <f>SUM(Y348:Y351)</f>
        <v>8</v>
      </c>
      <c r="Z352" s="488">
        <f>SUM(Z348:Z351)</f>
        <v>100</v>
      </c>
      <c r="AA352" s="497">
        <f>SUM(AA348:AA351)</f>
        <v>8</v>
      </c>
      <c r="AB352" s="488">
        <f>SUM(AB348:AB351)</f>
        <v>100</v>
      </c>
      <c r="AC352" s="445"/>
      <c r="AD352" s="505">
        <f>SUM('North District :South Disrict'!AB352)</f>
        <v>100</v>
      </c>
      <c r="AE352" s="505">
        <f t="shared" si="119"/>
        <v>0</v>
      </c>
      <c r="AG352" s="798"/>
    </row>
    <row r="353" spans="1:34" ht="15.75">
      <c r="A353" s="500">
        <v>22</v>
      </c>
      <c r="B353" s="444" t="s">
        <v>107</v>
      </c>
      <c r="C353" s="445"/>
      <c r="D353" s="488"/>
      <c r="E353" s="445"/>
      <c r="F353" s="488"/>
      <c r="G353" s="445"/>
      <c r="H353" s="445"/>
      <c r="I353" s="445"/>
      <c r="J353" s="488"/>
      <c r="K353" s="445"/>
      <c r="L353" s="488"/>
      <c r="M353" s="444"/>
      <c r="N353" s="444"/>
      <c r="O353" s="718"/>
      <c r="P353" s="445"/>
      <c r="Q353" s="488"/>
      <c r="R353" s="445"/>
      <c r="S353" s="488"/>
      <c r="T353" s="445"/>
      <c r="U353" s="488"/>
      <c r="V353" s="444"/>
      <c r="W353" s="444"/>
      <c r="X353" s="718"/>
      <c r="Y353" s="445"/>
      <c r="Z353" s="488"/>
      <c r="AA353" s="445"/>
      <c r="AB353" s="488"/>
      <c r="AC353" s="444"/>
      <c r="AD353" s="505">
        <f>SUM('North District :South Disrict'!AB353)</f>
        <v>0</v>
      </c>
      <c r="AE353" s="505">
        <f t="shared" si="119"/>
        <v>0</v>
      </c>
      <c r="AG353" s="798"/>
    </row>
    <row r="354" spans="1:34">
      <c r="A354" s="447">
        <v>22.01</v>
      </c>
      <c r="B354" s="448" t="s">
        <v>108</v>
      </c>
      <c r="C354" s="449"/>
      <c r="D354" s="487"/>
      <c r="E354" s="449"/>
      <c r="F354" s="487"/>
      <c r="G354" s="449"/>
      <c r="H354" s="449"/>
      <c r="I354" s="449"/>
      <c r="J354" s="487"/>
      <c r="K354" s="449"/>
      <c r="L354" s="487"/>
      <c r="M354" s="448"/>
      <c r="N354" s="448"/>
      <c r="O354" s="581"/>
      <c r="P354" s="449"/>
      <c r="Q354" s="487"/>
      <c r="R354" s="449"/>
      <c r="S354" s="487"/>
      <c r="T354" s="449"/>
      <c r="U354" s="487"/>
      <c r="V354" s="448"/>
      <c r="W354" s="448"/>
      <c r="X354" s="581"/>
      <c r="Y354" s="449"/>
      <c r="Z354" s="487"/>
      <c r="AA354" s="449"/>
      <c r="AB354" s="487"/>
      <c r="AC354" s="448"/>
      <c r="AD354" s="505">
        <f>SUM('North District :South Disrict'!AB354)</f>
        <v>0</v>
      </c>
      <c r="AE354" s="505">
        <f t="shared" si="119"/>
        <v>0</v>
      </c>
    </row>
    <row r="355" spans="1:34" ht="30">
      <c r="A355" s="447">
        <v>22.02</v>
      </c>
      <c r="B355" s="448" t="s">
        <v>109</v>
      </c>
      <c r="C355" s="489">
        <f>'North District '!C355+'South Disrict'!C355</f>
        <v>5526</v>
      </c>
      <c r="D355" s="487">
        <f>'North District '!D355+'South Disrict'!D355</f>
        <v>16.580000000000002</v>
      </c>
      <c r="E355" s="489">
        <f>'North District '!E355+'South Disrict'!E355</f>
        <v>4351</v>
      </c>
      <c r="F355" s="487">
        <f>'North District '!F355+'South Disrict'!F355</f>
        <v>8.3209999999999997</v>
      </c>
      <c r="G355" s="533">
        <f t="shared" ref="G355:G356" si="193">E355/C355</f>
        <v>0.7873688020267825</v>
      </c>
      <c r="H355" s="533">
        <f t="shared" ref="H355:H356" si="194">F355/D355</f>
        <v>0.50186972255729789</v>
      </c>
      <c r="I355" s="489">
        <f>C355-E355</f>
        <v>1175</v>
      </c>
      <c r="J355" s="487">
        <f>D355-F355</f>
        <v>8.2590000000000021</v>
      </c>
      <c r="K355" s="449"/>
      <c r="L355" s="487"/>
      <c r="M355" s="448"/>
      <c r="N355" s="448"/>
      <c r="O355" s="581">
        <v>3.0000000000000001E-3</v>
      </c>
      <c r="P355" s="449">
        <f>'North District '!P355+'South Disrict'!P355</f>
        <v>5262</v>
      </c>
      <c r="Q355" s="487">
        <f>P355*O355</f>
        <v>15.786</v>
      </c>
      <c r="R355" s="449">
        <f t="shared" ref="R355" si="195">P355</f>
        <v>5262</v>
      </c>
      <c r="S355" s="487">
        <f t="shared" ref="S355" si="196">+Q355</f>
        <v>15.786</v>
      </c>
      <c r="T355" s="449"/>
      <c r="U355" s="487"/>
      <c r="V355" s="448"/>
      <c r="W355" s="448"/>
      <c r="X355" s="581">
        <v>3.0000000000000001E-3</v>
      </c>
      <c r="Y355" s="449">
        <f>'North District '!Y355+'South Disrict'!Y355</f>
        <v>5262</v>
      </c>
      <c r="Z355" s="487">
        <f>Y355*X355</f>
        <v>15.786</v>
      </c>
      <c r="AA355" s="449">
        <f t="shared" ref="AA355" si="197">Y355</f>
        <v>5262</v>
      </c>
      <c r="AB355" s="487">
        <f t="shared" ref="AB355" si="198">+Z355</f>
        <v>15.786</v>
      </c>
      <c r="AC355" s="448" t="s">
        <v>604</v>
      </c>
      <c r="AD355" s="505">
        <f>SUM('North District :South Disrict'!AB355)</f>
        <v>15.786000000000001</v>
      </c>
      <c r="AE355" s="505">
        <f t="shared" si="119"/>
        <v>0</v>
      </c>
      <c r="AG355" s="798"/>
      <c r="AH355" s="569"/>
    </row>
    <row r="356" spans="1:34" ht="15.75">
      <c r="A356" s="447"/>
      <c r="B356" s="463" t="s">
        <v>16</v>
      </c>
      <c r="C356" s="463">
        <f>SUM(C355)</f>
        <v>5526</v>
      </c>
      <c r="D356" s="494">
        <f>SUM(D355)</f>
        <v>16.580000000000002</v>
      </c>
      <c r="E356" s="463">
        <f>SUM(E355)</f>
        <v>4351</v>
      </c>
      <c r="F356" s="494">
        <f>SUM(F355)</f>
        <v>8.3209999999999997</v>
      </c>
      <c r="G356" s="532">
        <f t="shared" si="193"/>
        <v>0.7873688020267825</v>
      </c>
      <c r="H356" s="532">
        <f t="shared" si="194"/>
        <v>0.50186972255729789</v>
      </c>
      <c r="I356" s="497">
        <f>C356-E356</f>
        <v>1175</v>
      </c>
      <c r="J356" s="488">
        <f>D356-F356</f>
        <v>8.2590000000000021</v>
      </c>
      <c r="K356" s="463"/>
      <c r="L356" s="494"/>
      <c r="M356" s="463"/>
      <c r="N356" s="463"/>
      <c r="O356" s="714"/>
      <c r="P356" s="463">
        <f>SUM(P355)</f>
        <v>5262</v>
      </c>
      <c r="Q356" s="494">
        <f>SUM(Q355)</f>
        <v>15.786</v>
      </c>
      <c r="R356" s="463">
        <f>SUM(R355)</f>
        <v>5262</v>
      </c>
      <c r="S356" s="494">
        <f>SUM(S355)</f>
        <v>15.786</v>
      </c>
      <c r="T356" s="463"/>
      <c r="U356" s="494"/>
      <c r="V356" s="463"/>
      <c r="W356" s="463"/>
      <c r="X356" s="714"/>
      <c r="Y356" s="463">
        <f>SUM(Y355)</f>
        <v>5262</v>
      </c>
      <c r="Z356" s="494">
        <f>SUM(Z355)</f>
        <v>15.786</v>
      </c>
      <c r="AA356" s="463">
        <f>SUM(AA355)</f>
        <v>5262</v>
      </c>
      <c r="AB356" s="494">
        <f>SUM(AB355)</f>
        <v>15.786</v>
      </c>
      <c r="AC356" s="463"/>
      <c r="AD356" s="505">
        <f>SUM('North District :South Disrict'!AB356)</f>
        <v>15.786000000000001</v>
      </c>
      <c r="AE356" s="505">
        <f t="shared" si="119"/>
        <v>0</v>
      </c>
      <c r="AG356" s="798"/>
      <c r="AH356" s="569"/>
    </row>
    <row r="357" spans="1:34" ht="31.5">
      <c r="A357" s="443" t="s">
        <v>100</v>
      </c>
      <c r="B357" s="444" t="s">
        <v>110</v>
      </c>
      <c r="C357" s="445"/>
      <c r="D357" s="488"/>
      <c r="E357" s="445"/>
      <c r="F357" s="488"/>
      <c r="G357" s="445"/>
      <c r="H357" s="445"/>
      <c r="I357" s="445"/>
      <c r="J357" s="488"/>
      <c r="K357" s="445"/>
      <c r="L357" s="488"/>
      <c r="M357" s="444"/>
      <c r="N357" s="444"/>
      <c r="O357" s="718"/>
      <c r="P357" s="445"/>
      <c r="Q357" s="488"/>
      <c r="R357" s="445"/>
      <c r="S357" s="488"/>
      <c r="T357" s="445"/>
      <c r="U357" s="488"/>
      <c r="V357" s="444"/>
      <c r="W357" s="444"/>
      <c r="X357" s="718"/>
      <c r="Y357" s="445"/>
      <c r="Z357" s="488"/>
      <c r="AA357" s="445"/>
      <c r="AB357" s="488"/>
      <c r="AC357" s="444"/>
      <c r="AD357" s="505">
        <f>SUM('North District :South Disrict'!AB357)</f>
        <v>0</v>
      </c>
      <c r="AE357" s="505">
        <f t="shared" ref="AE357:AE420" si="199">AD357-AB357</f>
        <v>0</v>
      </c>
    </row>
    <row r="358" spans="1:34" ht="15.75">
      <c r="A358" s="500">
        <v>23</v>
      </c>
      <c r="B358" s="444" t="s">
        <v>111</v>
      </c>
      <c r="C358" s="445"/>
      <c r="D358" s="488"/>
      <c r="E358" s="445"/>
      <c r="F358" s="488"/>
      <c r="G358" s="445"/>
      <c r="H358" s="445"/>
      <c r="I358" s="445"/>
      <c r="J358" s="488"/>
      <c r="K358" s="445"/>
      <c r="L358" s="488"/>
      <c r="M358" s="444"/>
      <c r="N358" s="444"/>
      <c r="O358" s="718"/>
      <c r="P358" s="445"/>
      <c r="Q358" s="488"/>
      <c r="R358" s="445"/>
      <c r="S358" s="488"/>
      <c r="T358" s="445"/>
      <c r="U358" s="488"/>
      <c r="V358" s="444"/>
      <c r="W358" s="444"/>
      <c r="X358" s="718"/>
      <c r="Y358" s="445"/>
      <c r="Z358" s="488"/>
      <c r="AA358" s="445"/>
      <c r="AB358" s="488"/>
      <c r="AC358" s="444"/>
      <c r="AD358" s="505">
        <f>SUM('North District :South Disrict'!AB358)</f>
        <v>0</v>
      </c>
      <c r="AE358" s="505">
        <f t="shared" si="199"/>
        <v>0</v>
      </c>
      <c r="AG358" s="798"/>
      <c r="AH358" s="569"/>
    </row>
    <row r="359" spans="1:34">
      <c r="A359" s="447">
        <v>23.01</v>
      </c>
      <c r="B359" s="448" t="s">
        <v>112</v>
      </c>
      <c r="C359" s="449"/>
      <c r="D359" s="487"/>
      <c r="E359" s="449"/>
      <c r="F359" s="487"/>
      <c r="G359" s="449"/>
      <c r="H359" s="449"/>
      <c r="I359" s="449"/>
      <c r="J359" s="487"/>
      <c r="K359" s="449"/>
      <c r="L359" s="487"/>
      <c r="M359" s="448"/>
      <c r="N359" s="448"/>
      <c r="O359" s="575"/>
      <c r="P359" s="449"/>
      <c r="Q359" s="487"/>
      <c r="R359" s="489">
        <f t="shared" ref="R359:R367" si="200">K359+P359</f>
        <v>0</v>
      </c>
      <c r="S359" s="487"/>
      <c r="T359" s="455">
        <f t="shared" ref="T359:T378" si="201">K359</f>
        <v>0</v>
      </c>
      <c r="U359" s="496">
        <f t="shared" ref="U359:U378" si="202">L359</f>
        <v>0</v>
      </c>
      <c r="V359" s="448"/>
      <c r="W359" s="448"/>
      <c r="X359" s="575"/>
      <c r="Y359" s="449"/>
      <c r="Z359" s="487"/>
      <c r="AA359" s="489">
        <f t="shared" ref="AA359:AA367" si="203">T359+Y359</f>
        <v>0</v>
      </c>
      <c r="AB359" s="487"/>
      <c r="AC359" s="448"/>
      <c r="AD359" s="505">
        <f>SUM('North District :South Disrict'!AB359)</f>
        <v>0</v>
      </c>
      <c r="AE359" s="505">
        <f t="shared" si="199"/>
        <v>0</v>
      </c>
      <c r="AG359" s="798"/>
      <c r="AH359" s="569"/>
    </row>
    <row r="360" spans="1:34">
      <c r="A360" s="447">
        <f>+A359+0.01</f>
        <v>23.020000000000003</v>
      </c>
      <c r="B360" s="448" t="s">
        <v>113</v>
      </c>
      <c r="C360" s="449"/>
      <c r="D360" s="487"/>
      <c r="E360" s="449"/>
      <c r="F360" s="487"/>
      <c r="G360" s="449"/>
      <c r="H360" s="449"/>
      <c r="I360" s="449"/>
      <c r="J360" s="487"/>
      <c r="K360" s="449"/>
      <c r="L360" s="487"/>
      <c r="M360" s="448"/>
      <c r="N360" s="448"/>
      <c r="O360" s="575"/>
      <c r="P360" s="449"/>
      <c r="Q360" s="487"/>
      <c r="R360" s="489">
        <f t="shared" si="200"/>
        <v>0</v>
      </c>
      <c r="S360" s="487"/>
      <c r="T360" s="455">
        <f t="shared" si="201"/>
        <v>0</v>
      </c>
      <c r="U360" s="496">
        <f t="shared" si="202"/>
        <v>0</v>
      </c>
      <c r="V360" s="448"/>
      <c r="W360" s="448"/>
      <c r="X360" s="575"/>
      <c r="Y360" s="449"/>
      <c r="Z360" s="487"/>
      <c r="AA360" s="489">
        <f t="shared" si="203"/>
        <v>0</v>
      </c>
      <c r="AB360" s="487"/>
      <c r="AC360" s="448"/>
      <c r="AD360" s="505">
        <f>SUM('North District :South Disrict'!AB360)</f>
        <v>0</v>
      </c>
      <c r="AE360" s="505">
        <f t="shared" si="199"/>
        <v>0</v>
      </c>
    </row>
    <row r="361" spans="1:34">
      <c r="A361" s="447">
        <f t="shared" ref="A361:A381" si="204">+A360+0.01</f>
        <v>23.030000000000005</v>
      </c>
      <c r="B361" s="448" t="s">
        <v>114</v>
      </c>
      <c r="C361" s="449"/>
      <c r="D361" s="487"/>
      <c r="E361" s="449"/>
      <c r="F361" s="487"/>
      <c r="G361" s="449"/>
      <c r="H361" s="449"/>
      <c r="I361" s="449"/>
      <c r="J361" s="487"/>
      <c r="K361" s="449"/>
      <c r="L361" s="487"/>
      <c r="M361" s="448"/>
      <c r="N361" s="448"/>
      <c r="O361" s="575"/>
      <c r="P361" s="449"/>
      <c r="Q361" s="487"/>
      <c r="R361" s="489">
        <f t="shared" si="200"/>
        <v>0</v>
      </c>
      <c r="S361" s="487"/>
      <c r="T361" s="455">
        <f t="shared" si="201"/>
        <v>0</v>
      </c>
      <c r="U361" s="496">
        <f t="shared" si="202"/>
        <v>0</v>
      </c>
      <c r="V361" s="448"/>
      <c r="W361" s="448"/>
      <c r="X361" s="575"/>
      <c r="Y361" s="449"/>
      <c r="Z361" s="487"/>
      <c r="AA361" s="489">
        <f t="shared" si="203"/>
        <v>0</v>
      </c>
      <c r="AB361" s="487"/>
      <c r="AC361" s="448"/>
      <c r="AD361" s="505">
        <f>SUM('North District :South Disrict'!AB361)</f>
        <v>0</v>
      </c>
      <c r="AE361" s="505">
        <f t="shared" si="199"/>
        <v>0</v>
      </c>
      <c r="AG361" s="797"/>
      <c r="AH361" s="568"/>
    </row>
    <row r="362" spans="1:34">
      <c r="A362" s="447">
        <f t="shared" si="204"/>
        <v>23.040000000000006</v>
      </c>
      <c r="B362" s="448" t="s">
        <v>115</v>
      </c>
      <c r="C362" s="449"/>
      <c r="D362" s="487"/>
      <c r="E362" s="449"/>
      <c r="F362" s="487"/>
      <c r="G362" s="449"/>
      <c r="H362" s="449"/>
      <c r="I362" s="449"/>
      <c r="J362" s="487"/>
      <c r="K362" s="449"/>
      <c r="L362" s="487"/>
      <c r="M362" s="448"/>
      <c r="N362" s="448"/>
      <c r="O362" s="575"/>
      <c r="P362" s="449"/>
      <c r="Q362" s="487"/>
      <c r="R362" s="489">
        <f t="shared" si="200"/>
        <v>0</v>
      </c>
      <c r="S362" s="487"/>
      <c r="T362" s="455">
        <f t="shared" si="201"/>
        <v>0</v>
      </c>
      <c r="U362" s="496">
        <f t="shared" si="202"/>
        <v>0</v>
      </c>
      <c r="V362" s="448"/>
      <c r="W362" s="448"/>
      <c r="X362" s="575"/>
      <c r="Y362" s="449"/>
      <c r="Z362" s="487"/>
      <c r="AA362" s="489">
        <f t="shared" si="203"/>
        <v>0</v>
      </c>
      <c r="AB362" s="487"/>
      <c r="AC362" s="448"/>
      <c r="AD362" s="505">
        <f>SUM('North District :South Disrict'!AB362)</f>
        <v>0</v>
      </c>
      <c r="AE362" s="505">
        <f t="shared" si="199"/>
        <v>0</v>
      </c>
      <c r="AG362" s="797"/>
      <c r="AH362" s="568"/>
    </row>
    <row r="363" spans="1:34" ht="16.5" customHeight="1">
      <c r="A363" s="447">
        <f t="shared" si="204"/>
        <v>23.050000000000008</v>
      </c>
      <c r="B363" s="448" t="s">
        <v>116</v>
      </c>
      <c r="C363" s="449"/>
      <c r="D363" s="487"/>
      <c r="E363" s="449"/>
      <c r="F363" s="487"/>
      <c r="G363" s="449"/>
      <c r="H363" s="449"/>
      <c r="I363" s="449"/>
      <c r="J363" s="487"/>
      <c r="K363" s="449"/>
      <c r="L363" s="487"/>
      <c r="M363" s="448"/>
      <c r="N363" s="448"/>
      <c r="O363" s="501"/>
      <c r="P363" s="449"/>
      <c r="Q363" s="487"/>
      <c r="R363" s="489">
        <f t="shared" si="200"/>
        <v>0</v>
      </c>
      <c r="S363" s="487"/>
      <c r="T363" s="455">
        <f t="shared" si="201"/>
        <v>0</v>
      </c>
      <c r="U363" s="496">
        <f t="shared" si="202"/>
        <v>0</v>
      </c>
      <c r="V363" s="448"/>
      <c r="W363" s="448"/>
      <c r="X363" s="501"/>
      <c r="Y363" s="449"/>
      <c r="Z363" s="487"/>
      <c r="AA363" s="489">
        <f t="shared" si="203"/>
        <v>0</v>
      </c>
      <c r="AB363" s="487"/>
      <c r="AC363" s="448"/>
      <c r="AD363" s="505">
        <f>SUM('North District :South Disrict'!AB363)</f>
        <v>0</v>
      </c>
      <c r="AE363" s="505">
        <f t="shared" si="199"/>
        <v>0</v>
      </c>
    </row>
    <row r="364" spans="1:34" ht="19.5" customHeight="1">
      <c r="A364" s="447">
        <f t="shared" si="204"/>
        <v>23.060000000000009</v>
      </c>
      <c r="B364" s="448" t="s">
        <v>117</v>
      </c>
      <c r="C364" s="449"/>
      <c r="D364" s="487"/>
      <c r="E364" s="449"/>
      <c r="F364" s="487"/>
      <c r="G364" s="449"/>
      <c r="H364" s="449"/>
      <c r="I364" s="449"/>
      <c r="J364" s="487"/>
      <c r="K364" s="449"/>
      <c r="L364" s="487"/>
      <c r="M364" s="448"/>
      <c r="N364" s="448"/>
      <c r="O364" s="575"/>
      <c r="P364" s="449"/>
      <c r="Q364" s="487"/>
      <c r="R364" s="489">
        <f t="shared" si="200"/>
        <v>0</v>
      </c>
      <c r="S364" s="487"/>
      <c r="T364" s="455">
        <f t="shared" si="201"/>
        <v>0</v>
      </c>
      <c r="U364" s="496">
        <f t="shared" si="202"/>
        <v>0</v>
      </c>
      <c r="V364" s="448"/>
      <c r="W364" s="448"/>
      <c r="X364" s="575"/>
      <c r="Y364" s="449"/>
      <c r="Z364" s="487"/>
      <c r="AA364" s="489">
        <f t="shared" si="203"/>
        <v>0</v>
      </c>
      <c r="AB364" s="487"/>
      <c r="AC364" s="448"/>
      <c r="AD364" s="505">
        <f>SUM('North District :South Disrict'!AB364)</f>
        <v>0</v>
      </c>
      <c r="AE364" s="505">
        <f t="shared" si="199"/>
        <v>0</v>
      </c>
      <c r="AG364" s="797"/>
      <c r="AH364" s="569"/>
    </row>
    <row r="365" spans="1:34" ht="15.75" customHeight="1">
      <c r="A365" s="447">
        <f t="shared" si="204"/>
        <v>23.070000000000011</v>
      </c>
      <c r="B365" s="448" t="s">
        <v>118</v>
      </c>
      <c r="C365" s="449"/>
      <c r="D365" s="487"/>
      <c r="E365" s="449"/>
      <c r="F365" s="487"/>
      <c r="G365" s="449"/>
      <c r="H365" s="449"/>
      <c r="I365" s="449"/>
      <c r="J365" s="487"/>
      <c r="K365" s="449"/>
      <c r="L365" s="487"/>
      <c r="M365" s="448"/>
      <c r="N365" s="448"/>
      <c r="O365" s="575"/>
      <c r="P365" s="449"/>
      <c r="Q365" s="487"/>
      <c r="R365" s="489">
        <f t="shared" si="200"/>
        <v>0</v>
      </c>
      <c r="S365" s="487"/>
      <c r="T365" s="455">
        <f t="shared" si="201"/>
        <v>0</v>
      </c>
      <c r="U365" s="496">
        <f t="shared" si="202"/>
        <v>0</v>
      </c>
      <c r="V365" s="448"/>
      <c r="W365" s="448"/>
      <c r="X365" s="575"/>
      <c r="Y365" s="449"/>
      <c r="Z365" s="487"/>
      <c r="AA365" s="489">
        <f t="shared" si="203"/>
        <v>0</v>
      </c>
      <c r="AB365" s="487"/>
      <c r="AC365" s="448"/>
      <c r="AD365" s="505">
        <f>SUM('North District :South Disrict'!AB365)</f>
        <v>0</v>
      </c>
      <c r="AE365" s="505">
        <f t="shared" si="199"/>
        <v>0</v>
      </c>
      <c r="AG365" s="797"/>
      <c r="AH365" s="569"/>
    </row>
    <row r="366" spans="1:34" ht="30">
      <c r="A366" s="447">
        <f t="shared" si="204"/>
        <v>23.080000000000013</v>
      </c>
      <c r="B366" s="448" t="s">
        <v>119</v>
      </c>
      <c r="C366" s="449"/>
      <c r="D366" s="487"/>
      <c r="E366" s="449"/>
      <c r="F366" s="487"/>
      <c r="G366" s="449"/>
      <c r="H366" s="449"/>
      <c r="I366" s="449"/>
      <c r="J366" s="487"/>
      <c r="K366" s="449"/>
      <c r="L366" s="487"/>
      <c r="M366" s="448"/>
      <c r="N366" s="448"/>
      <c r="O366" s="575"/>
      <c r="P366" s="449"/>
      <c r="Q366" s="487"/>
      <c r="R366" s="489">
        <f t="shared" si="200"/>
        <v>0</v>
      </c>
      <c r="S366" s="487"/>
      <c r="T366" s="455">
        <f t="shared" si="201"/>
        <v>0</v>
      </c>
      <c r="U366" s="496">
        <f t="shared" si="202"/>
        <v>0</v>
      </c>
      <c r="V366" s="448"/>
      <c r="W366" s="448"/>
      <c r="X366" s="575"/>
      <c r="Y366" s="449"/>
      <c r="Z366" s="487"/>
      <c r="AA366" s="489">
        <f t="shared" si="203"/>
        <v>0</v>
      </c>
      <c r="AB366" s="487"/>
      <c r="AC366" s="448"/>
      <c r="AD366" s="505">
        <f>SUM('North District :South Disrict'!AB366)</f>
        <v>0</v>
      </c>
      <c r="AE366" s="505">
        <f t="shared" si="199"/>
        <v>0</v>
      </c>
    </row>
    <row r="367" spans="1:34" ht="30">
      <c r="A367" s="447">
        <v>23.09</v>
      </c>
      <c r="B367" s="448" t="s">
        <v>296</v>
      </c>
      <c r="C367" s="449"/>
      <c r="D367" s="487"/>
      <c r="E367" s="449"/>
      <c r="F367" s="487"/>
      <c r="G367" s="449"/>
      <c r="H367" s="449"/>
      <c r="I367" s="449"/>
      <c r="J367" s="487"/>
      <c r="K367" s="449"/>
      <c r="L367" s="487"/>
      <c r="M367" s="448"/>
      <c r="N367" s="448"/>
      <c r="O367" s="501"/>
      <c r="P367" s="449"/>
      <c r="Q367" s="487"/>
      <c r="R367" s="489">
        <f t="shared" si="200"/>
        <v>0</v>
      </c>
      <c r="S367" s="487"/>
      <c r="T367" s="455">
        <f t="shared" si="201"/>
        <v>0</v>
      </c>
      <c r="U367" s="496">
        <f t="shared" si="202"/>
        <v>0</v>
      </c>
      <c r="V367" s="448"/>
      <c r="W367" s="448"/>
      <c r="X367" s="501"/>
      <c r="Y367" s="449"/>
      <c r="Z367" s="487"/>
      <c r="AA367" s="489">
        <f t="shared" si="203"/>
        <v>0</v>
      </c>
      <c r="AB367" s="487"/>
      <c r="AC367" s="448"/>
      <c r="AD367" s="505">
        <f>SUM('North District :South Disrict'!AB367)</f>
        <v>0</v>
      </c>
      <c r="AE367" s="505">
        <f t="shared" si="199"/>
        <v>0</v>
      </c>
      <c r="AG367" s="798"/>
    </row>
    <row r="368" spans="1:34" ht="30">
      <c r="A368" s="447">
        <f>+A367+0.01</f>
        <v>23.1</v>
      </c>
      <c r="B368" s="448" t="s">
        <v>323</v>
      </c>
      <c r="C368" s="449"/>
      <c r="D368" s="487"/>
      <c r="E368" s="449"/>
      <c r="F368" s="487"/>
      <c r="G368" s="449"/>
      <c r="H368" s="449"/>
      <c r="I368" s="449"/>
      <c r="J368" s="487"/>
      <c r="K368" s="449"/>
      <c r="L368" s="487"/>
      <c r="M368" s="448"/>
      <c r="N368" s="448"/>
      <c r="O368" s="581">
        <v>0.56694999999999995</v>
      </c>
      <c r="P368" s="449">
        <f>'North District '!P368+'South Disrict'!P368</f>
        <v>31</v>
      </c>
      <c r="Q368" s="487">
        <f>P368*O368</f>
        <v>17.57545</v>
      </c>
      <c r="R368" s="489">
        <f t="shared" ref="R368:R380" si="205">K368+P368</f>
        <v>31</v>
      </c>
      <c r="S368" s="487">
        <f>L368+Q368</f>
        <v>17.57545</v>
      </c>
      <c r="T368" s="455">
        <f t="shared" si="201"/>
        <v>0</v>
      </c>
      <c r="U368" s="496">
        <f t="shared" si="202"/>
        <v>0</v>
      </c>
      <c r="V368" s="448"/>
      <c r="W368" s="448"/>
      <c r="X368" s="581">
        <v>0.56694999999999995</v>
      </c>
      <c r="Y368" s="449">
        <f>'North District '!Y368+'South Disrict'!Y368</f>
        <v>4</v>
      </c>
      <c r="Z368" s="487">
        <f>Y368*X368</f>
        <v>2.2677999999999998</v>
      </c>
      <c r="AA368" s="489">
        <f t="shared" ref="AA368" si="206">T368+Y368</f>
        <v>4</v>
      </c>
      <c r="AB368" s="487">
        <f>U368+Z368</f>
        <v>2.2677999999999998</v>
      </c>
      <c r="AC368" s="712" t="s">
        <v>409</v>
      </c>
      <c r="AD368" s="505">
        <f>SUM('North District :South Disrict'!AB368)</f>
        <v>2.2677999999999998</v>
      </c>
      <c r="AE368" s="505">
        <f t="shared" si="199"/>
        <v>0</v>
      </c>
      <c r="AG368" s="798"/>
    </row>
    <row r="369" spans="1:36">
      <c r="A369" s="447">
        <f t="shared" si="204"/>
        <v>23.110000000000003</v>
      </c>
      <c r="B369" s="448" t="s">
        <v>120</v>
      </c>
      <c r="C369" s="449"/>
      <c r="D369" s="487"/>
      <c r="E369" s="449"/>
      <c r="F369" s="487"/>
      <c r="G369" s="449"/>
      <c r="H369" s="449"/>
      <c r="I369" s="449"/>
      <c r="J369" s="487"/>
      <c r="K369" s="449"/>
      <c r="L369" s="487"/>
      <c r="M369" s="448"/>
      <c r="N369" s="448"/>
      <c r="O369" s="581"/>
      <c r="P369" s="449"/>
      <c r="Q369" s="487"/>
      <c r="R369" s="449"/>
      <c r="S369" s="487"/>
      <c r="T369" s="455">
        <f t="shared" si="201"/>
        <v>0</v>
      </c>
      <c r="U369" s="496">
        <f t="shared" si="202"/>
        <v>0</v>
      </c>
      <c r="V369" s="448"/>
      <c r="W369" s="448"/>
      <c r="X369" s="581"/>
      <c r="Y369" s="449"/>
      <c r="Z369" s="487"/>
      <c r="AA369" s="449"/>
      <c r="AB369" s="487"/>
      <c r="AC369" s="448"/>
      <c r="AD369" s="505">
        <f>SUM('North District :South Disrict'!AB369)</f>
        <v>0</v>
      </c>
      <c r="AE369" s="505">
        <f t="shared" si="199"/>
        <v>0</v>
      </c>
    </row>
    <row r="370" spans="1:36">
      <c r="A370" s="447">
        <f t="shared" si="204"/>
        <v>23.120000000000005</v>
      </c>
      <c r="B370" s="448" t="s">
        <v>270</v>
      </c>
      <c r="C370" s="449"/>
      <c r="D370" s="487"/>
      <c r="E370" s="449"/>
      <c r="F370" s="487"/>
      <c r="G370" s="449"/>
      <c r="H370" s="449"/>
      <c r="I370" s="449"/>
      <c r="J370" s="487"/>
      <c r="K370" s="449"/>
      <c r="L370" s="487"/>
      <c r="M370" s="448"/>
      <c r="N370" s="448"/>
      <c r="O370" s="581"/>
      <c r="P370" s="449"/>
      <c r="Q370" s="487"/>
      <c r="R370" s="449"/>
      <c r="S370" s="487"/>
      <c r="T370" s="455">
        <f t="shared" si="201"/>
        <v>0</v>
      </c>
      <c r="U370" s="496">
        <f t="shared" si="202"/>
        <v>0</v>
      </c>
      <c r="V370" s="448"/>
      <c r="W370" s="448"/>
      <c r="X370" s="581"/>
      <c r="Y370" s="449"/>
      <c r="Z370" s="487"/>
      <c r="AA370" s="449"/>
      <c r="AB370" s="487"/>
      <c r="AC370" s="448"/>
      <c r="AD370" s="505">
        <f>SUM('North District :South Disrict'!AB370)</f>
        <v>0</v>
      </c>
      <c r="AE370" s="505">
        <f t="shared" si="199"/>
        <v>0</v>
      </c>
      <c r="AG370" s="798"/>
    </row>
    <row r="371" spans="1:36">
      <c r="A371" s="447">
        <f t="shared" si="204"/>
        <v>23.130000000000006</v>
      </c>
      <c r="B371" s="448" t="s">
        <v>292</v>
      </c>
      <c r="C371" s="449"/>
      <c r="D371" s="487"/>
      <c r="E371" s="449"/>
      <c r="F371" s="487"/>
      <c r="G371" s="449"/>
      <c r="H371" s="449"/>
      <c r="I371" s="449"/>
      <c r="J371" s="487"/>
      <c r="K371" s="449"/>
      <c r="L371" s="487"/>
      <c r="M371" s="448"/>
      <c r="N371" s="448"/>
      <c r="O371" s="581"/>
      <c r="P371" s="449"/>
      <c r="Q371" s="487"/>
      <c r="R371" s="449"/>
      <c r="S371" s="487"/>
      <c r="T371" s="455">
        <f t="shared" si="201"/>
        <v>0</v>
      </c>
      <c r="U371" s="496">
        <f t="shared" si="202"/>
        <v>0</v>
      </c>
      <c r="V371" s="448"/>
      <c r="W371" s="448"/>
      <c r="X371" s="581"/>
      <c r="Y371" s="449"/>
      <c r="Z371" s="487"/>
      <c r="AA371" s="449"/>
      <c r="AB371" s="487"/>
      <c r="AC371" s="448"/>
      <c r="AD371" s="505">
        <f>SUM('North District :South Disrict'!AB371)</f>
        <v>0</v>
      </c>
      <c r="AE371" s="505">
        <f t="shared" si="199"/>
        <v>0</v>
      </c>
      <c r="AG371" s="798"/>
    </row>
    <row r="372" spans="1:36" ht="30">
      <c r="A372" s="447">
        <f t="shared" si="204"/>
        <v>23.140000000000008</v>
      </c>
      <c r="B372" s="448" t="s">
        <v>343</v>
      </c>
      <c r="C372" s="449"/>
      <c r="D372" s="487"/>
      <c r="E372" s="449"/>
      <c r="F372" s="487"/>
      <c r="G372" s="449"/>
      <c r="H372" s="449"/>
      <c r="I372" s="449"/>
      <c r="J372" s="487"/>
      <c r="K372" s="449"/>
      <c r="L372" s="487"/>
      <c r="M372" s="448"/>
      <c r="N372" s="448"/>
      <c r="O372" s="728">
        <v>0.26974999999999999</v>
      </c>
      <c r="P372" s="449">
        <f>'North District '!P372+'South Disrict'!P372</f>
        <v>40</v>
      </c>
      <c r="Q372" s="487">
        <f>P372*O372</f>
        <v>10.79</v>
      </c>
      <c r="R372" s="449">
        <f t="shared" si="205"/>
        <v>40</v>
      </c>
      <c r="S372" s="487">
        <f t="shared" ref="S372:S379" si="207">L372+Q372</f>
        <v>10.79</v>
      </c>
      <c r="T372" s="455">
        <f t="shared" si="201"/>
        <v>0</v>
      </c>
      <c r="U372" s="496">
        <f t="shared" si="202"/>
        <v>0</v>
      </c>
      <c r="V372" s="448"/>
      <c r="W372" s="448"/>
      <c r="X372" s="728">
        <v>0.26974999999999999</v>
      </c>
      <c r="Y372" s="449">
        <f>'North District '!Y372+'South Disrict'!Y372</f>
        <v>13</v>
      </c>
      <c r="Z372" s="487">
        <f>Y372*X372</f>
        <v>3.5067499999999998</v>
      </c>
      <c r="AA372" s="449">
        <f t="shared" ref="AA372" si="208">T372+Y372</f>
        <v>13</v>
      </c>
      <c r="AB372" s="487">
        <f t="shared" ref="AB372" si="209">U372+Z372</f>
        <v>3.5067499999999998</v>
      </c>
      <c r="AC372" s="712" t="s">
        <v>409</v>
      </c>
      <c r="AD372" s="505">
        <f>SUM('North District :South Disrict'!AB372)</f>
        <v>3.5067500000000003</v>
      </c>
      <c r="AE372" s="505">
        <f t="shared" si="199"/>
        <v>0</v>
      </c>
    </row>
    <row r="373" spans="1:36">
      <c r="A373" s="447">
        <f t="shared" si="204"/>
        <v>23.150000000000009</v>
      </c>
      <c r="B373" s="454" t="s">
        <v>122</v>
      </c>
      <c r="C373" s="455"/>
      <c r="D373" s="496"/>
      <c r="E373" s="455"/>
      <c r="F373" s="496"/>
      <c r="G373" s="455"/>
      <c r="H373" s="455"/>
      <c r="I373" s="455"/>
      <c r="J373" s="496"/>
      <c r="K373" s="455"/>
      <c r="L373" s="496"/>
      <c r="M373" s="454"/>
      <c r="N373" s="454"/>
      <c r="O373" s="575"/>
      <c r="P373" s="455"/>
      <c r="Q373" s="496"/>
      <c r="R373" s="449"/>
      <c r="S373" s="487"/>
      <c r="T373" s="455">
        <f t="shared" si="201"/>
        <v>0</v>
      </c>
      <c r="U373" s="496">
        <f t="shared" si="202"/>
        <v>0</v>
      </c>
      <c r="V373" s="454"/>
      <c r="W373" s="454"/>
      <c r="X373" s="575"/>
      <c r="Y373" s="455"/>
      <c r="Z373" s="496"/>
      <c r="AA373" s="449"/>
      <c r="AB373" s="487"/>
      <c r="AC373" s="454"/>
      <c r="AD373" s="505">
        <f>SUM('North District :South Disrict'!AB373)</f>
        <v>0</v>
      </c>
      <c r="AE373" s="505">
        <f t="shared" si="199"/>
        <v>0</v>
      </c>
    </row>
    <row r="374" spans="1:36" ht="30">
      <c r="A374" s="447">
        <f t="shared" si="204"/>
        <v>23.160000000000011</v>
      </c>
      <c r="B374" s="493" t="s">
        <v>123</v>
      </c>
      <c r="C374" s="490"/>
      <c r="D374" s="491"/>
      <c r="E374" s="490"/>
      <c r="F374" s="491"/>
      <c r="G374" s="490"/>
      <c r="H374" s="490"/>
      <c r="I374" s="490"/>
      <c r="J374" s="491"/>
      <c r="K374" s="490"/>
      <c r="L374" s="491"/>
      <c r="M374" s="493"/>
      <c r="N374" s="493"/>
      <c r="O374" s="575"/>
      <c r="P374" s="490"/>
      <c r="Q374" s="491"/>
      <c r="R374" s="449"/>
      <c r="S374" s="487"/>
      <c r="T374" s="455">
        <f t="shared" si="201"/>
        <v>0</v>
      </c>
      <c r="U374" s="496">
        <f t="shared" si="202"/>
        <v>0</v>
      </c>
      <c r="V374" s="493"/>
      <c r="W374" s="493"/>
      <c r="X374" s="575"/>
      <c r="Y374" s="490"/>
      <c r="Z374" s="491"/>
      <c r="AA374" s="449"/>
      <c r="AB374" s="487"/>
      <c r="AC374" s="493"/>
      <c r="AD374" s="505">
        <f>SUM('North District :South Disrict'!AB374)</f>
        <v>0</v>
      </c>
      <c r="AE374" s="505">
        <f t="shared" si="199"/>
        <v>0</v>
      </c>
    </row>
    <row r="375" spans="1:36" ht="45">
      <c r="A375" s="447">
        <f t="shared" si="204"/>
        <v>23.170000000000012</v>
      </c>
      <c r="B375" s="493" t="s">
        <v>124</v>
      </c>
      <c r="C375" s="490"/>
      <c r="D375" s="491"/>
      <c r="E375" s="490"/>
      <c r="F375" s="491"/>
      <c r="G375" s="490"/>
      <c r="H375" s="490"/>
      <c r="I375" s="490"/>
      <c r="J375" s="491"/>
      <c r="K375" s="490"/>
      <c r="L375" s="491"/>
      <c r="M375" s="493"/>
      <c r="N375" s="493"/>
      <c r="O375" s="575"/>
      <c r="P375" s="490"/>
      <c r="Q375" s="491"/>
      <c r="R375" s="449"/>
      <c r="S375" s="487"/>
      <c r="T375" s="455">
        <f t="shared" si="201"/>
        <v>0</v>
      </c>
      <c r="U375" s="496">
        <f t="shared" si="202"/>
        <v>0</v>
      </c>
      <c r="V375" s="493"/>
      <c r="W375" s="493"/>
      <c r="X375" s="575"/>
      <c r="Y375" s="490"/>
      <c r="Z375" s="491"/>
      <c r="AA375" s="449"/>
      <c r="AB375" s="487"/>
      <c r="AC375" s="493"/>
      <c r="AD375" s="505">
        <f>SUM('North District :South Disrict'!AB375)</f>
        <v>0</v>
      </c>
      <c r="AE375" s="505">
        <f t="shared" si="199"/>
        <v>0</v>
      </c>
    </row>
    <row r="376" spans="1:36" ht="30">
      <c r="A376" s="447">
        <f t="shared" si="204"/>
        <v>23.180000000000014</v>
      </c>
      <c r="B376" s="493" t="s">
        <v>125</v>
      </c>
      <c r="C376" s="490"/>
      <c r="D376" s="491"/>
      <c r="E376" s="490"/>
      <c r="F376" s="491"/>
      <c r="G376" s="490"/>
      <c r="H376" s="490"/>
      <c r="I376" s="490"/>
      <c r="J376" s="491"/>
      <c r="K376" s="490"/>
      <c r="L376" s="491"/>
      <c r="M376" s="493"/>
      <c r="N376" s="493"/>
      <c r="O376" s="723"/>
      <c r="P376" s="490"/>
      <c r="Q376" s="491"/>
      <c r="R376" s="449"/>
      <c r="S376" s="487"/>
      <c r="T376" s="455">
        <f t="shared" si="201"/>
        <v>0</v>
      </c>
      <c r="U376" s="496">
        <f t="shared" si="202"/>
        <v>0</v>
      </c>
      <c r="V376" s="493"/>
      <c r="W376" s="493"/>
      <c r="X376" s="723"/>
      <c r="Y376" s="490"/>
      <c r="Z376" s="491"/>
      <c r="AA376" s="449"/>
      <c r="AB376" s="487"/>
      <c r="AC376" s="493"/>
      <c r="AD376" s="505">
        <f>SUM('North District :South Disrict'!AB376)</f>
        <v>0</v>
      </c>
      <c r="AE376" s="505">
        <f t="shared" si="199"/>
        <v>0</v>
      </c>
      <c r="AJ376" s="505"/>
    </row>
    <row r="377" spans="1:36">
      <c r="A377" s="447">
        <f t="shared" si="204"/>
        <v>23.190000000000015</v>
      </c>
      <c r="B377" s="454" t="s">
        <v>126</v>
      </c>
      <c r="C377" s="455"/>
      <c r="D377" s="496"/>
      <c r="E377" s="455"/>
      <c r="F377" s="496"/>
      <c r="G377" s="455"/>
      <c r="H377" s="455"/>
      <c r="I377" s="455"/>
      <c r="J377" s="496"/>
      <c r="K377" s="455"/>
      <c r="L377" s="496"/>
      <c r="M377" s="454"/>
      <c r="N377" s="454"/>
      <c r="O377" s="575"/>
      <c r="P377" s="455"/>
      <c r="Q377" s="496"/>
      <c r="R377" s="449"/>
      <c r="S377" s="487"/>
      <c r="T377" s="455">
        <f t="shared" si="201"/>
        <v>0</v>
      </c>
      <c r="U377" s="496">
        <f t="shared" si="202"/>
        <v>0</v>
      </c>
      <c r="V377" s="454"/>
      <c r="W377" s="454"/>
      <c r="X377" s="575"/>
      <c r="Y377" s="455"/>
      <c r="Z377" s="496"/>
      <c r="AA377" s="449"/>
      <c r="AB377" s="487"/>
      <c r="AC377" s="454"/>
      <c r="AD377" s="505">
        <f>SUM('North District :South Disrict'!AB377)</f>
        <v>0</v>
      </c>
      <c r="AE377" s="505">
        <f t="shared" si="199"/>
        <v>0</v>
      </c>
    </row>
    <row r="378" spans="1:36">
      <c r="A378" s="447">
        <f t="shared" si="204"/>
        <v>23.200000000000017</v>
      </c>
      <c r="B378" s="454" t="s">
        <v>127</v>
      </c>
      <c r="C378" s="455"/>
      <c r="D378" s="496"/>
      <c r="E378" s="455"/>
      <c r="F378" s="496"/>
      <c r="G378" s="455"/>
      <c r="H378" s="455"/>
      <c r="I378" s="455"/>
      <c r="J378" s="496"/>
      <c r="K378" s="455"/>
      <c r="L378" s="496"/>
      <c r="M378" s="454"/>
      <c r="N378" s="454"/>
      <c r="O378" s="575"/>
      <c r="P378" s="455"/>
      <c r="Q378" s="496"/>
      <c r="R378" s="449"/>
      <c r="S378" s="487"/>
      <c r="T378" s="455">
        <f t="shared" si="201"/>
        <v>0</v>
      </c>
      <c r="U378" s="496">
        <f t="shared" si="202"/>
        <v>0</v>
      </c>
      <c r="V378" s="454"/>
      <c r="W378" s="454"/>
      <c r="X378" s="575"/>
      <c r="Y378" s="455"/>
      <c r="Z378" s="496"/>
      <c r="AA378" s="449"/>
      <c r="AB378" s="487"/>
      <c r="AC378" s="454"/>
      <c r="AD378" s="505">
        <f>SUM('North District :South Disrict'!AB378)</f>
        <v>0</v>
      </c>
      <c r="AE378" s="505">
        <f t="shared" si="199"/>
        <v>0</v>
      </c>
    </row>
    <row r="379" spans="1:36" ht="30">
      <c r="A379" s="447">
        <f t="shared" si="204"/>
        <v>23.210000000000019</v>
      </c>
      <c r="B379" s="448" t="s">
        <v>132</v>
      </c>
      <c r="C379" s="455">
        <f>'North District '!C379+'South Disrict'!C379</f>
        <v>7402</v>
      </c>
      <c r="D379" s="496">
        <f>'North District '!D379+'South Disrict'!D379</f>
        <v>37.01</v>
      </c>
      <c r="E379" s="455">
        <f>'North District '!E379+'South Disrict'!E379</f>
        <v>0</v>
      </c>
      <c r="F379" s="496">
        <f>'North District '!F379+'South Disrict'!F379</f>
        <v>0</v>
      </c>
      <c r="G379" s="533">
        <f t="shared" ref="G379:G380" si="210">E379/C379</f>
        <v>0</v>
      </c>
      <c r="H379" s="533">
        <f t="shared" ref="H379:H380" si="211">F379/D379</f>
        <v>0</v>
      </c>
      <c r="I379" s="455">
        <f>C379-E379</f>
        <v>7402</v>
      </c>
      <c r="J379" s="496">
        <f>D379-F379</f>
        <v>37.01</v>
      </c>
      <c r="K379" s="455">
        <f>C379-E379</f>
        <v>7402</v>
      </c>
      <c r="L379" s="496">
        <f>D379-F379</f>
        <v>37.01</v>
      </c>
      <c r="M379" s="454"/>
      <c r="N379" s="454"/>
      <c r="O379" s="724"/>
      <c r="P379" s="455"/>
      <c r="Q379" s="496"/>
      <c r="R379" s="455">
        <f t="shared" si="205"/>
        <v>7402</v>
      </c>
      <c r="S379" s="496">
        <f t="shared" si="207"/>
        <v>37.01</v>
      </c>
      <c r="T379" s="455">
        <f>'North District '!T379+'South Disrict'!T379</f>
        <v>7402</v>
      </c>
      <c r="U379" s="496">
        <f>'North District '!U379+'South Disrict'!U379</f>
        <v>37.01</v>
      </c>
      <c r="V379" s="454"/>
      <c r="W379" s="454"/>
      <c r="X379" s="724"/>
      <c r="Y379" s="455"/>
      <c r="Z379" s="496"/>
      <c r="AA379" s="455">
        <f t="shared" ref="AA379:AA381" si="212">T379+Y379</f>
        <v>7402</v>
      </c>
      <c r="AB379" s="496">
        <f t="shared" ref="AB379" si="213">U379+Z379</f>
        <v>37.01</v>
      </c>
      <c r="AC379" s="454" t="s">
        <v>409</v>
      </c>
      <c r="AD379" s="505">
        <f>SUM('North District :South Disrict'!AB379)</f>
        <v>37.01</v>
      </c>
      <c r="AE379" s="505">
        <f t="shared" si="199"/>
        <v>0</v>
      </c>
    </row>
    <row r="380" spans="1:36" ht="45">
      <c r="A380" s="447">
        <f t="shared" si="204"/>
        <v>23.22000000000002</v>
      </c>
      <c r="B380" s="448" t="s">
        <v>133</v>
      </c>
      <c r="C380" s="455">
        <f>'North District '!C380+'South Disrict'!C380</f>
        <v>10</v>
      </c>
      <c r="D380" s="496">
        <f>'North District '!D380+'South Disrict'!D380</f>
        <v>16.059999999999999</v>
      </c>
      <c r="E380" s="455">
        <f>'North District '!E380+'South Disrict'!E380</f>
        <v>0</v>
      </c>
      <c r="F380" s="496">
        <f>'North District '!F380+'South Disrict'!F380</f>
        <v>0</v>
      </c>
      <c r="G380" s="533">
        <f t="shared" si="210"/>
        <v>0</v>
      </c>
      <c r="H380" s="533">
        <f t="shared" si="211"/>
        <v>0</v>
      </c>
      <c r="I380" s="455">
        <f>C380-E380</f>
        <v>10</v>
      </c>
      <c r="J380" s="496">
        <f>D380-F380</f>
        <v>16.059999999999999</v>
      </c>
      <c r="K380" s="455">
        <f>C380-E380</f>
        <v>10</v>
      </c>
      <c r="L380" s="496">
        <f>D380-F380</f>
        <v>16.059999999999999</v>
      </c>
      <c r="M380" s="454"/>
      <c r="N380" s="454"/>
      <c r="O380" s="729">
        <v>2.4583300000000001</v>
      </c>
      <c r="P380" s="455">
        <f>'North District '!P380+'South Disrict'!P380</f>
        <v>25</v>
      </c>
      <c r="Q380" s="496">
        <f>P380*O380</f>
        <v>61.458250000000007</v>
      </c>
      <c r="R380" s="455">
        <f t="shared" si="205"/>
        <v>35</v>
      </c>
      <c r="S380" s="496">
        <f>L380+Q380</f>
        <v>77.518250000000009</v>
      </c>
      <c r="T380" s="455">
        <f>'North District '!T380+'South Disrict'!T380</f>
        <v>0</v>
      </c>
      <c r="U380" s="496">
        <f>'North District '!U380+'South Disrict'!U380</f>
        <v>0</v>
      </c>
      <c r="V380" s="454"/>
      <c r="W380" s="454"/>
      <c r="X380" s="729">
        <v>2.4583300000000001</v>
      </c>
      <c r="Y380" s="455">
        <f>'North District '!Y380+'South Disrict'!Y380</f>
        <v>5</v>
      </c>
      <c r="Z380" s="496">
        <f>Y380*X380</f>
        <v>12.291650000000001</v>
      </c>
      <c r="AA380" s="455">
        <f t="shared" si="212"/>
        <v>5</v>
      </c>
      <c r="AB380" s="496">
        <f>U380+Z380</f>
        <v>12.291650000000001</v>
      </c>
      <c r="AC380" s="454" t="s">
        <v>610</v>
      </c>
      <c r="AD380" s="505">
        <f>SUM('North District :South Disrict'!AB380)</f>
        <v>12.291650000000001</v>
      </c>
      <c r="AE380" s="505">
        <f t="shared" si="199"/>
        <v>0</v>
      </c>
    </row>
    <row r="381" spans="1:36" ht="30">
      <c r="A381" s="447">
        <f t="shared" si="204"/>
        <v>23.230000000000022</v>
      </c>
      <c r="B381" s="448" t="s">
        <v>134</v>
      </c>
      <c r="C381" s="455"/>
      <c r="D381" s="496"/>
      <c r="E381" s="455"/>
      <c r="F381" s="496"/>
      <c r="G381" s="455"/>
      <c r="H381" s="455"/>
      <c r="I381" s="455"/>
      <c r="J381" s="496"/>
      <c r="K381" s="455"/>
      <c r="L381" s="496"/>
      <c r="M381" s="454"/>
      <c r="N381" s="454"/>
      <c r="O381" s="729">
        <v>2.4583300000000001</v>
      </c>
      <c r="P381" s="455">
        <f>'North District '!P381+'South Disrict'!P381</f>
        <v>3</v>
      </c>
      <c r="Q381" s="496">
        <f>P381*O381</f>
        <v>7.3749900000000004</v>
      </c>
      <c r="R381" s="455">
        <f t="shared" ref="R381" si="214">K381+P381</f>
        <v>3</v>
      </c>
      <c r="S381" s="496">
        <f>L381+Q381</f>
        <v>7.3749900000000004</v>
      </c>
      <c r="T381" s="455">
        <f t="shared" ref="T381:T387" si="215">K381</f>
        <v>0</v>
      </c>
      <c r="U381" s="496">
        <f t="shared" ref="U381:U387" si="216">L381</f>
        <v>0</v>
      </c>
      <c r="V381" s="454"/>
      <c r="W381" s="454"/>
      <c r="X381" s="729">
        <v>2.4583300000000001</v>
      </c>
      <c r="Y381" s="455">
        <f>'North District '!Y381+'South Disrict'!Y381</f>
        <v>0</v>
      </c>
      <c r="Z381" s="496">
        <f>Y381*X381</f>
        <v>0</v>
      </c>
      <c r="AA381" s="455">
        <f t="shared" si="212"/>
        <v>0</v>
      </c>
      <c r="AB381" s="496">
        <f>U381+Z381</f>
        <v>0</v>
      </c>
      <c r="AC381" s="454"/>
      <c r="AD381" s="505">
        <f>SUM('North District :South Disrict'!AB381)</f>
        <v>0</v>
      </c>
      <c r="AE381" s="505">
        <f t="shared" si="199"/>
        <v>0</v>
      </c>
    </row>
    <row r="382" spans="1:36" ht="63">
      <c r="A382" s="447">
        <v>23.24</v>
      </c>
      <c r="B382" s="458" t="s">
        <v>128</v>
      </c>
      <c r="C382" s="459"/>
      <c r="D382" s="495"/>
      <c r="E382" s="459"/>
      <c r="F382" s="495"/>
      <c r="G382" s="459"/>
      <c r="H382" s="459"/>
      <c r="I382" s="459"/>
      <c r="J382" s="495"/>
      <c r="K382" s="459"/>
      <c r="L382" s="495"/>
      <c r="M382" s="458"/>
      <c r="N382" s="458"/>
      <c r="O382" s="721"/>
      <c r="P382" s="459"/>
      <c r="Q382" s="495"/>
      <c r="R382" s="449"/>
      <c r="S382" s="487"/>
      <c r="T382" s="455">
        <f t="shared" si="215"/>
        <v>0</v>
      </c>
      <c r="U382" s="496">
        <f t="shared" si="216"/>
        <v>0</v>
      </c>
      <c r="V382" s="458"/>
      <c r="W382" s="458"/>
      <c r="X382" s="721"/>
      <c r="Y382" s="459"/>
      <c r="Z382" s="495"/>
      <c r="AA382" s="449"/>
      <c r="AB382" s="487"/>
      <c r="AC382" s="458"/>
      <c r="AD382" s="505">
        <f>SUM('North District :South Disrict'!AB382)</f>
        <v>0</v>
      </c>
      <c r="AE382" s="505">
        <f t="shared" si="199"/>
        <v>0</v>
      </c>
    </row>
    <row r="383" spans="1:36" ht="60">
      <c r="A383" s="447"/>
      <c r="B383" s="454" t="s">
        <v>129</v>
      </c>
      <c r="C383" s="455"/>
      <c r="D383" s="496"/>
      <c r="E383" s="455"/>
      <c r="F383" s="496"/>
      <c r="G383" s="455"/>
      <c r="H383" s="455"/>
      <c r="I383" s="455"/>
      <c r="J383" s="496"/>
      <c r="K383" s="455"/>
      <c r="L383" s="496"/>
      <c r="M383" s="454"/>
      <c r="N383" s="454"/>
      <c r="O383" s="575"/>
      <c r="P383" s="455"/>
      <c r="Q383" s="496"/>
      <c r="R383" s="449"/>
      <c r="S383" s="487"/>
      <c r="T383" s="455">
        <f t="shared" si="215"/>
        <v>0</v>
      </c>
      <c r="U383" s="496">
        <f t="shared" si="216"/>
        <v>0</v>
      </c>
      <c r="V383" s="454"/>
      <c r="W383" s="454"/>
      <c r="X383" s="575"/>
      <c r="Y383" s="455"/>
      <c r="Z383" s="496"/>
      <c r="AA383" s="449"/>
      <c r="AB383" s="487"/>
      <c r="AC383" s="454"/>
      <c r="AD383" s="505">
        <f>SUM('North District :South Disrict'!AB383)</f>
        <v>0</v>
      </c>
      <c r="AE383" s="505">
        <f t="shared" si="199"/>
        <v>0</v>
      </c>
    </row>
    <row r="384" spans="1:36" ht="30">
      <c r="A384" s="447"/>
      <c r="B384" s="454" t="s">
        <v>130</v>
      </c>
      <c r="C384" s="455"/>
      <c r="D384" s="496"/>
      <c r="E384" s="455"/>
      <c r="F384" s="496"/>
      <c r="G384" s="455"/>
      <c r="H384" s="455"/>
      <c r="I384" s="455"/>
      <c r="J384" s="496"/>
      <c r="K384" s="455"/>
      <c r="L384" s="496"/>
      <c r="M384" s="454"/>
      <c r="N384" s="454"/>
      <c r="O384" s="575"/>
      <c r="P384" s="455"/>
      <c r="Q384" s="496"/>
      <c r="R384" s="449"/>
      <c r="S384" s="487"/>
      <c r="T384" s="455">
        <f t="shared" si="215"/>
        <v>0</v>
      </c>
      <c r="U384" s="496">
        <f t="shared" si="216"/>
        <v>0</v>
      </c>
      <c r="V384" s="454"/>
      <c r="W384" s="454"/>
      <c r="X384" s="575"/>
      <c r="Y384" s="455"/>
      <c r="Z384" s="496"/>
      <c r="AA384" s="449"/>
      <c r="AB384" s="487"/>
      <c r="AC384" s="454"/>
      <c r="AD384" s="505">
        <f>SUM('North District :South Disrict'!AB384)</f>
        <v>0</v>
      </c>
      <c r="AE384" s="505">
        <f t="shared" si="199"/>
        <v>0</v>
      </c>
    </row>
    <row r="385" spans="1:31" ht="30">
      <c r="A385" s="447"/>
      <c r="B385" s="454" t="s">
        <v>131</v>
      </c>
      <c r="C385" s="455"/>
      <c r="D385" s="496"/>
      <c r="E385" s="455"/>
      <c r="F385" s="496"/>
      <c r="G385" s="455"/>
      <c r="H385" s="455"/>
      <c r="I385" s="455"/>
      <c r="J385" s="496"/>
      <c r="K385" s="455"/>
      <c r="L385" s="496"/>
      <c r="M385" s="454"/>
      <c r="N385" s="454"/>
      <c r="O385" s="724"/>
      <c r="P385" s="455"/>
      <c r="Q385" s="496"/>
      <c r="R385" s="449"/>
      <c r="S385" s="487"/>
      <c r="T385" s="455">
        <f t="shared" si="215"/>
        <v>0</v>
      </c>
      <c r="U385" s="496">
        <f t="shared" si="216"/>
        <v>0</v>
      </c>
      <c r="V385" s="454"/>
      <c r="W385" s="454"/>
      <c r="X385" s="724"/>
      <c r="Y385" s="455"/>
      <c r="Z385" s="496"/>
      <c r="AA385" s="449"/>
      <c r="AB385" s="487"/>
      <c r="AC385" s="454"/>
      <c r="AD385" s="505">
        <f>SUM('North District :South Disrict'!AB385)</f>
        <v>0</v>
      </c>
      <c r="AE385" s="505">
        <f t="shared" si="199"/>
        <v>0</v>
      </c>
    </row>
    <row r="386" spans="1:31" ht="30">
      <c r="A386" s="447"/>
      <c r="B386" s="454" t="s">
        <v>297</v>
      </c>
      <c r="C386" s="455"/>
      <c r="D386" s="496"/>
      <c r="E386" s="455"/>
      <c r="F386" s="496"/>
      <c r="G386" s="455"/>
      <c r="H386" s="455"/>
      <c r="I386" s="455"/>
      <c r="J386" s="496"/>
      <c r="K386" s="455"/>
      <c r="L386" s="496"/>
      <c r="M386" s="454"/>
      <c r="N386" s="454"/>
      <c r="O386" s="724"/>
      <c r="P386" s="455"/>
      <c r="Q386" s="496"/>
      <c r="R386" s="455"/>
      <c r="S386" s="496"/>
      <c r="T386" s="455">
        <f t="shared" si="215"/>
        <v>0</v>
      </c>
      <c r="U386" s="496">
        <f t="shared" si="216"/>
        <v>0</v>
      </c>
      <c r="V386" s="454"/>
      <c r="W386" s="454"/>
      <c r="X386" s="724"/>
      <c r="Y386" s="455"/>
      <c r="Z386" s="496"/>
      <c r="AA386" s="455"/>
      <c r="AB386" s="496"/>
      <c r="AC386" s="454"/>
      <c r="AD386" s="505">
        <f>SUM('North District :South Disrict'!AB386)</f>
        <v>0</v>
      </c>
      <c r="AE386" s="505">
        <f t="shared" si="199"/>
        <v>0</v>
      </c>
    </row>
    <row r="387" spans="1:31" ht="45">
      <c r="A387" s="447">
        <f>+A382+0.01</f>
        <v>23.25</v>
      </c>
      <c r="B387" s="454" t="s">
        <v>309</v>
      </c>
      <c r="C387" s="455"/>
      <c r="D387" s="496"/>
      <c r="E387" s="455"/>
      <c r="F387" s="496"/>
      <c r="G387" s="455"/>
      <c r="H387" s="455"/>
      <c r="I387" s="455"/>
      <c r="J387" s="496"/>
      <c r="K387" s="455"/>
      <c r="L387" s="496"/>
      <c r="M387" s="454"/>
      <c r="N387" s="454"/>
      <c r="O387" s="724"/>
      <c r="P387" s="455"/>
      <c r="Q387" s="496"/>
      <c r="R387" s="455"/>
      <c r="S387" s="496"/>
      <c r="T387" s="455">
        <f t="shared" si="215"/>
        <v>0</v>
      </c>
      <c r="U387" s="496">
        <f t="shared" si="216"/>
        <v>0</v>
      </c>
      <c r="V387" s="454"/>
      <c r="W387" s="454"/>
      <c r="X387" s="724"/>
      <c r="Y387" s="455"/>
      <c r="Z387" s="496"/>
      <c r="AA387" s="455"/>
      <c r="AB387" s="496"/>
      <c r="AC387" s="454"/>
      <c r="AD387" s="505">
        <f>SUM('North District :South Disrict'!AB387)</f>
        <v>0</v>
      </c>
      <c r="AE387" s="505">
        <f t="shared" si="199"/>
        <v>0</v>
      </c>
    </row>
    <row r="388" spans="1:31" ht="15.75">
      <c r="A388" s="447"/>
      <c r="B388" s="445" t="s">
        <v>16</v>
      </c>
      <c r="C388" s="445">
        <f>SUM(C379:C387)</f>
        <v>7412</v>
      </c>
      <c r="D388" s="488">
        <f>SUM(D379:D387)</f>
        <v>53.069999999999993</v>
      </c>
      <c r="E388" s="445">
        <f>SUM(E379:E387)</f>
        <v>0</v>
      </c>
      <c r="F388" s="488">
        <f>SUM(F379:F387)</f>
        <v>0</v>
      </c>
      <c r="G388" s="532">
        <f t="shared" ref="G388" si="217">E388/C388</f>
        <v>0</v>
      </c>
      <c r="H388" s="532">
        <f t="shared" ref="H388" si="218">F388/D388</f>
        <v>0</v>
      </c>
      <c r="I388" s="445">
        <f>SUM(I379:I387)</f>
        <v>7412</v>
      </c>
      <c r="J388" s="488">
        <f>SUM(J379:J387)</f>
        <v>53.069999999999993</v>
      </c>
      <c r="K388" s="445">
        <f>SUM(K379:K387)</f>
        <v>7412</v>
      </c>
      <c r="L388" s="488">
        <f>SUM(L379:L387)</f>
        <v>53.069999999999993</v>
      </c>
      <c r="M388" s="445"/>
      <c r="N388" s="445"/>
      <c r="O388" s="718"/>
      <c r="P388" s="445">
        <f>SUM(P359:P387)</f>
        <v>99</v>
      </c>
      <c r="Q388" s="488">
        <f>SUM(Q359:Q387)</f>
        <v>97.198689999999999</v>
      </c>
      <c r="R388" s="445">
        <f>SUM(R359:R387)</f>
        <v>7511</v>
      </c>
      <c r="S388" s="488">
        <f>SUM(S359:S387)</f>
        <v>150.26869000000002</v>
      </c>
      <c r="T388" s="445">
        <f>SUM(T379:T387)</f>
        <v>7402</v>
      </c>
      <c r="U388" s="488">
        <f>SUM(U379:U387)</f>
        <v>37.01</v>
      </c>
      <c r="V388" s="445"/>
      <c r="W388" s="445"/>
      <c r="X388" s="718"/>
      <c r="Y388" s="445">
        <f>SUM(Y359:Y387)</f>
        <v>22</v>
      </c>
      <c r="Z388" s="488">
        <f>SUM(Z359:Z387)</f>
        <v>18.066200000000002</v>
      </c>
      <c r="AA388" s="445">
        <f>SUM(AA359:AA387)</f>
        <v>7424</v>
      </c>
      <c r="AB388" s="488">
        <f>SUM(AB359:AB387)</f>
        <v>55.0762</v>
      </c>
      <c r="AC388" s="445"/>
      <c r="AD388" s="505">
        <f>SUM('North District :South Disrict'!AB388)</f>
        <v>55.0762</v>
      </c>
      <c r="AE388" s="505">
        <f t="shared" si="199"/>
        <v>0</v>
      </c>
    </row>
    <row r="389" spans="1:31" ht="31.5">
      <c r="A389" s="443" t="s">
        <v>135</v>
      </c>
      <c r="B389" s="444" t="s">
        <v>136</v>
      </c>
      <c r="C389" s="445"/>
      <c r="D389" s="488"/>
      <c r="E389" s="445"/>
      <c r="F389" s="488"/>
      <c r="G389" s="445"/>
      <c r="H389" s="445"/>
      <c r="I389" s="445"/>
      <c r="J389" s="488"/>
      <c r="K389" s="445"/>
      <c r="L389" s="488"/>
      <c r="M389" s="444"/>
      <c r="N389" s="444"/>
      <c r="O389" s="718"/>
      <c r="P389" s="445"/>
      <c r="Q389" s="488"/>
      <c r="R389" s="445"/>
      <c r="S389" s="488"/>
      <c r="T389" s="445"/>
      <c r="U389" s="488"/>
      <c r="V389" s="444"/>
      <c r="W389" s="444"/>
      <c r="X389" s="718"/>
      <c r="Y389" s="445"/>
      <c r="Z389" s="488"/>
      <c r="AA389" s="445"/>
      <c r="AB389" s="488"/>
      <c r="AC389" s="444"/>
      <c r="AD389" s="505">
        <f>SUM('North District :South Disrict'!AB389)</f>
        <v>0</v>
      </c>
      <c r="AE389" s="505">
        <f t="shared" si="199"/>
        <v>0</v>
      </c>
    </row>
    <row r="390" spans="1:31" ht="15.75">
      <c r="A390" s="500">
        <v>24</v>
      </c>
      <c r="B390" s="444" t="s">
        <v>137</v>
      </c>
      <c r="C390" s="445"/>
      <c r="D390" s="488"/>
      <c r="E390" s="445"/>
      <c r="F390" s="488"/>
      <c r="G390" s="445"/>
      <c r="H390" s="445"/>
      <c r="I390" s="445"/>
      <c r="J390" s="488"/>
      <c r="K390" s="445"/>
      <c r="L390" s="488"/>
      <c r="M390" s="444"/>
      <c r="N390" s="444"/>
      <c r="O390" s="718"/>
      <c r="P390" s="445"/>
      <c r="Q390" s="488"/>
      <c r="R390" s="445"/>
      <c r="S390" s="488"/>
      <c r="T390" s="445"/>
      <c r="U390" s="488"/>
      <c r="V390" s="444"/>
      <c r="W390" s="444"/>
      <c r="X390" s="718"/>
      <c r="Y390" s="445"/>
      <c r="Z390" s="488"/>
      <c r="AA390" s="445"/>
      <c r="AB390" s="488"/>
      <c r="AC390" s="444"/>
      <c r="AD390" s="505">
        <f>SUM('North District :South Disrict'!AB390)</f>
        <v>0</v>
      </c>
      <c r="AE390" s="505">
        <f t="shared" si="199"/>
        <v>0</v>
      </c>
    </row>
    <row r="391" spans="1:31">
      <c r="A391" s="447">
        <v>24.01</v>
      </c>
      <c r="B391" s="448" t="s">
        <v>138</v>
      </c>
      <c r="C391" s="449"/>
      <c r="D391" s="487"/>
      <c r="E391" s="449"/>
      <c r="F391" s="487"/>
      <c r="G391" s="449"/>
      <c r="H391" s="449"/>
      <c r="I391" s="449"/>
      <c r="J391" s="487"/>
      <c r="K391" s="449"/>
      <c r="L391" s="487"/>
      <c r="M391" s="448"/>
      <c r="N391" s="448"/>
      <c r="O391" s="501"/>
      <c r="P391" s="449"/>
      <c r="Q391" s="487"/>
      <c r="R391" s="449"/>
      <c r="S391" s="487"/>
      <c r="T391" s="449"/>
      <c r="U391" s="487"/>
      <c r="V391" s="448"/>
      <c r="W391" s="448"/>
      <c r="X391" s="501"/>
      <c r="Y391" s="449"/>
      <c r="Z391" s="487"/>
      <c r="AA391" s="449"/>
      <c r="AB391" s="487"/>
      <c r="AC391" s="448"/>
      <c r="AD391" s="505">
        <f>SUM('North District :South Disrict'!AB391)</f>
        <v>0</v>
      </c>
      <c r="AE391" s="505">
        <f t="shared" si="199"/>
        <v>0</v>
      </c>
    </row>
    <row r="392" spans="1:31" ht="30">
      <c r="A392" s="447"/>
      <c r="B392" s="448" t="s">
        <v>139</v>
      </c>
      <c r="C392" s="449"/>
      <c r="D392" s="487">
        <f>'North District '!D392+'South Disrict'!D392</f>
        <v>54</v>
      </c>
      <c r="E392" s="449"/>
      <c r="F392" s="487">
        <f>'North District '!F392+'South Disrict'!F392</f>
        <v>54</v>
      </c>
      <c r="G392" s="533"/>
      <c r="H392" s="533">
        <f t="shared" ref="H392" si="219">F392/D392</f>
        <v>1</v>
      </c>
      <c r="I392" s="449"/>
      <c r="J392" s="487">
        <f>D392-F392</f>
        <v>0</v>
      </c>
      <c r="K392" s="449"/>
      <c r="L392" s="487"/>
      <c r="M392" s="448"/>
      <c r="N392" s="448"/>
      <c r="O392" s="501"/>
      <c r="P392" s="449"/>
      <c r="Q392" s="487">
        <f>'North District '!Q392+'South Disrict'!Q392</f>
        <v>60</v>
      </c>
      <c r="R392" s="449"/>
      <c r="S392" s="487">
        <f>+Q392</f>
        <v>60</v>
      </c>
      <c r="T392" s="449"/>
      <c r="U392" s="487"/>
      <c r="V392" s="448"/>
      <c r="W392" s="448"/>
      <c r="X392" s="501"/>
      <c r="Y392" s="449"/>
      <c r="Z392" s="487">
        <f>'North District '!Z392+'South Disrict'!Z392</f>
        <v>45</v>
      </c>
      <c r="AA392" s="449"/>
      <c r="AB392" s="487">
        <f>+Z392</f>
        <v>45</v>
      </c>
      <c r="AC392" s="448"/>
      <c r="AD392" s="505">
        <f>SUM('North District :South Disrict'!AB392)</f>
        <v>45</v>
      </c>
      <c r="AE392" s="505">
        <f t="shared" si="199"/>
        <v>0</v>
      </c>
    </row>
    <row r="393" spans="1:31" ht="30">
      <c r="A393" s="447"/>
      <c r="B393" s="454" t="s">
        <v>140</v>
      </c>
      <c r="C393" s="455"/>
      <c r="D393" s="496"/>
      <c r="E393" s="455"/>
      <c r="F393" s="496"/>
      <c r="G393" s="455"/>
      <c r="H393" s="455"/>
      <c r="I393" s="455"/>
      <c r="J393" s="496"/>
      <c r="K393" s="455"/>
      <c r="L393" s="496"/>
      <c r="M393" s="454"/>
      <c r="N393" s="454"/>
      <c r="O393" s="724"/>
      <c r="P393" s="455"/>
      <c r="Q393" s="496"/>
      <c r="R393" s="455"/>
      <c r="S393" s="496"/>
      <c r="T393" s="455"/>
      <c r="U393" s="496"/>
      <c r="V393" s="454"/>
      <c r="W393" s="454"/>
      <c r="X393" s="724"/>
      <c r="Y393" s="455"/>
      <c r="Z393" s="496"/>
      <c r="AA393" s="455"/>
      <c r="AB393" s="496"/>
      <c r="AC393" s="454"/>
      <c r="AD393" s="505">
        <f>SUM('North District :South Disrict'!AB393)</f>
        <v>0</v>
      </c>
      <c r="AE393" s="505">
        <f t="shared" si="199"/>
        <v>0</v>
      </c>
    </row>
    <row r="394" spans="1:31" ht="47.25" customHeight="1">
      <c r="A394" s="447"/>
      <c r="B394" s="448" t="s">
        <v>141</v>
      </c>
      <c r="C394" s="449"/>
      <c r="D394" s="487"/>
      <c r="E394" s="449"/>
      <c r="F394" s="487"/>
      <c r="G394" s="449"/>
      <c r="H394" s="449"/>
      <c r="I394" s="449"/>
      <c r="J394" s="487"/>
      <c r="K394" s="449"/>
      <c r="L394" s="487"/>
      <c r="M394" s="448"/>
      <c r="N394" s="448"/>
      <c r="O394" s="501"/>
      <c r="P394" s="449"/>
      <c r="Q394" s="487"/>
      <c r="R394" s="449"/>
      <c r="S394" s="487"/>
      <c r="T394" s="449"/>
      <c r="U394" s="487"/>
      <c r="V394" s="448"/>
      <c r="W394" s="448"/>
      <c r="X394" s="501"/>
      <c r="Y394" s="449"/>
      <c r="Z394" s="487"/>
      <c r="AA394" s="449"/>
      <c r="AB394" s="487"/>
      <c r="AC394" s="448"/>
      <c r="AD394" s="505">
        <f>SUM('North District :South Disrict'!AB394)</f>
        <v>0</v>
      </c>
      <c r="AE394" s="505">
        <f t="shared" si="199"/>
        <v>0</v>
      </c>
    </row>
    <row r="395" spans="1:31" ht="15.75">
      <c r="A395" s="447"/>
      <c r="B395" s="445" t="s">
        <v>36</v>
      </c>
      <c r="C395" s="497">
        <f>SUM(C392:C394)</f>
        <v>0</v>
      </c>
      <c r="D395" s="488">
        <f>SUM(D392:D394)</f>
        <v>54</v>
      </c>
      <c r="E395" s="445"/>
      <c r="F395" s="488">
        <f>SUM(F392:F394)</f>
        <v>54</v>
      </c>
      <c r="G395" s="532"/>
      <c r="H395" s="532">
        <f t="shared" ref="H395" si="220">F395/D395</f>
        <v>1</v>
      </c>
      <c r="I395" s="445"/>
      <c r="J395" s="488">
        <f>D395-F395</f>
        <v>0</v>
      </c>
      <c r="K395" s="445"/>
      <c r="L395" s="488"/>
      <c r="M395" s="445"/>
      <c r="N395" s="445"/>
      <c r="O395" s="718"/>
      <c r="P395" s="445"/>
      <c r="Q395" s="488">
        <f>SUM(Q392:Q394)</f>
        <v>60</v>
      </c>
      <c r="R395" s="445"/>
      <c r="S395" s="488">
        <f>SUM(S392:S394)</f>
        <v>60</v>
      </c>
      <c r="T395" s="445"/>
      <c r="U395" s="488"/>
      <c r="V395" s="445"/>
      <c r="W395" s="445"/>
      <c r="X395" s="718"/>
      <c r="Y395" s="445"/>
      <c r="Z395" s="488">
        <f>SUM(Z392:Z394)</f>
        <v>45</v>
      </c>
      <c r="AA395" s="445"/>
      <c r="AB395" s="488">
        <f>SUM(AB392:AB394)</f>
        <v>45</v>
      </c>
      <c r="AC395" s="445"/>
      <c r="AD395" s="505">
        <f>SUM('North District :South Disrict'!AB395)</f>
        <v>45</v>
      </c>
      <c r="AE395" s="505">
        <f t="shared" si="199"/>
        <v>0</v>
      </c>
    </row>
    <row r="396" spans="1:31" ht="75">
      <c r="A396" s="447">
        <v>24.02</v>
      </c>
      <c r="B396" s="448" t="s">
        <v>142</v>
      </c>
      <c r="C396" s="449"/>
      <c r="D396" s="487"/>
      <c r="E396" s="449"/>
      <c r="F396" s="487"/>
      <c r="G396" s="449"/>
      <c r="H396" s="449"/>
      <c r="I396" s="449"/>
      <c r="J396" s="487"/>
      <c r="K396" s="449"/>
      <c r="L396" s="487"/>
      <c r="M396" s="448"/>
      <c r="N396" s="448"/>
      <c r="O396" s="501"/>
      <c r="P396" s="449"/>
      <c r="Q396" s="487"/>
      <c r="R396" s="449"/>
      <c r="S396" s="487"/>
      <c r="T396" s="449"/>
      <c r="U396" s="487"/>
      <c r="V396" s="448"/>
      <c r="W396" s="448"/>
      <c r="X396" s="501"/>
      <c r="Y396" s="449"/>
      <c r="Z396" s="487"/>
      <c r="AA396" s="449"/>
      <c r="AB396" s="487"/>
      <c r="AC396" s="448"/>
      <c r="AD396" s="505">
        <f>SUM('North District :South Disrict'!AB396)</f>
        <v>0</v>
      </c>
      <c r="AE396" s="505">
        <f t="shared" si="199"/>
        <v>0</v>
      </c>
    </row>
    <row r="397" spans="1:31" ht="30">
      <c r="A397" s="447"/>
      <c r="B397" s="448" t="s">
        <v>41</v>
      </c>
      <c r="C397" s="449"/>
      <c r="D397" s="487">
        <f>'North District '!D397+'South Disrict'!D397</f>
        <v>15.55</v>
      </c>
      <c r="E397" s="784"/>
      <c r="F397" s="777">
        <f>'North District '!F397:F399+'South Disrict'!F397:F399</f>
        <v>9.76</v>
      </c>
      <c r="G397" s="787"/>
      <c r="H397" s="780">
        <f t="shared" ref="H397" si="221">F397/D397</f>
        <v>0.62765273311897107</v>
      </c>
      <c r="I397" s="449"/>
      <c r="J397" s="777">
        <v>28.36</v>
      </c>
      <c r="K397" s="450"/>
      <c r="L397" s="537"/>
      <c r="M397" s="448"/>
      <c r="N397" s="448"/>
      <c r="O397" s="501"/>
      <c r="P397" s="455">
        <f>'North District '!P397+'South Disrict'!P397</f>
        <v>10251</v>
      </c>
      <c r="Q397" s="496">
        <f>'North District '!Q397+'South Disrict'!Q397</f>
        <v>45.153999999999996</v>
      </c>
      <c r="R397" s="455">
        <f>P397</f>
        <v>10251</v>
      </c>
      <c r="S397" s="496">
        <f>+Q397</f>
        <v>45.153999999999996</v>
      </c>
      <c r="T397" s="450"/>
      <c r="U397" s="537"/>
      <c r="V397" s="448"/>
      <c r="W397" s="448"/>
      <c r="X397" s="501"/>
      <c r="Y397" s="455">
        <f>'North District '!Y397+'South Disrict'!Y397</f>
        <v>10251</v>
      </c>
      <c r="Z397" s="496">
        <f>'North District '!Z397+'South Disrict'!Z397</f>
        <v>45.153999999999996</v>
      </c>
      <c r="AA397" s="455">
        <f>Y397</f>
        <v>10251</v>
      </c>
      <c r="AB397" s="496">
        <f>+Z397</f>
        <v>45.153999999999996</v>
      </c>
      <c r="AC397" s="448" t="s">
        <v>604</v>
      </c>
      <c r="AD397" s="505">
        <f>SUM('North District :South Disrict'!AB397)</f>
        <v>45.153999999999996</v>
      </c>
      <c r="AE397" s="505">
        <f t="shared" si="199"/>
        <v>0</v>
      </c>
    </row>
    <row r="398" spans="1:31" ht="30">
      <c r="A398" s="447"/>
      <c r="B398" s="448" t="s">
        <v>42</v>
      </c>
      <c r="C398" s="449"/>
      <c r="D398" s="487">
        <f>'North District '!D398+'South Disrict'!D398</f>
        <v>4.87</v>
      </c>
      <c r="E398" s="785"/>
      <c r="F398" s="778"/>
      <c r="G398" s="788"/>
      <c r="H398" s="781"/>
      <c r="I398" s="449"/>
      <c r="J398" s="778"/>
      <c r="K398" s="450"/>
      <c r="L398" s="537"/>
      <c r="M398" s="448"/>
      <c r="N398" s="448"/>
      <c r="O398" s="501"/>
      <c r="P398" s="455">
        <f>'North District '!P398+'South Disrict'!P398</f>
        <v>6276</v>
      </c>
      <c r="Q398" s="496">
        <f>'North District '!Q398+'South Disrict'!Q398</f>
        <v>6.28</v>
      </c>
      <c r="R398" s="455">
        <f t="shared" ref="R398:R399" si="222">P398</f>
        <v>6276</v>
      </c>
      <c r="S398" s="496">
        <f t="shared" ref="S398:S399" si="223">+Q398</f>
        <v>6.28</v>
      </c>
      <c r="T398" s="450"/>
      <c r="U398" s="537"/>
      <c r="V398" s="448"/>
      <c r="W398" s="448"/>
      <c r="X398" s="501"/>
      <c r="Y398" s="455">
        <f>'North District '!Y398+'South Disrict'!Y398</f>
        <v>6276</v>
      </c>
      <c r="Z398" s="496">
        <f>'North District '!Z398+'South Disrict'!Z398</f>
        <v>6.28</v>
      </c>
      <c r="AA398" s="455">
        <f t="shared" ref="AA398:AA399" si="224">Y398</f>
        <v>6276</v>
      </c>
      <c r="AB398" s="496">
        <f t="shared" ref="AB398:AB399" si="225">+Z398</f>
        <v>6.28</v>
      </c>
      <c r="AC398" s="448" t="s">
        <v>604</v>
      </c>
      <c r="AD398" s="505">
        <f>SUM('North District :South Disrict'!AB398)</f>
        <v>6.28</v>
      </c>
      <c r="AE398" s="505">
        <f t="shared" si="199"/>
        <v>0</v>
      </c>
    </row>
    <row r="399" spans="1:31" ht="30">
      <c r="A399" s="447"/>
      <c r="B399" s="448" t="s">
        <v>66</v>
      </c>
      <c r="C399" s="449"/>
      <c r="D399" s="487">
        <f>'North District '!D399+'South Disrict'!D399</f>
        <v>8.6000000000000014</v>
      </c>
      <c r="E399" s="786"/>
      <c r="F399" s="779"/>
      <c r="G399" s="789"/>
      <c r="H399" s="782"/>
      <c r="I399" s="449"/>
      <c r="J399" s="779"/>
      <c r="K399" s="450"/>
      <c r="L399" s="537"/>
      <c r="M399" s="448"/>
      <c r="N399" s="448"/>
      <c r="O399" s="501"/>
      <c r="P399" s="455">
        <f>'North District '!P399+'South Disrict'!P399</f>
        <v>3164</v>
      </c>
      <c r="Q399" s="496">
        <f>'North District '!Q399+'South Disrict'!Q399</f>
        <v>13.190000000000001</v>
      </c>
      <c r="R399" s="455">
        <f t="shared" si="222"/>
        <v>3164</v>
      </c>
      <c r="S399" s="496">
        <f t="shared" si="223"/>
        <v>13.190000000000001</v>
      </c>
      <c r="T399" s="450"/>
      <c r="U399" s="537"/>
      <c r="V399" s="448"/>
      <c r="W399" s="448"/>
      <c r="X399" s="501"/>
      <c r="Y399" s="455">
        <f>'North District '!Y399+'South Disrict'!Y399</f>
        <v>3164</v>
      </c>
      <c r="Z399" s="496">
        <f>'North District '!Z399+'South Disrict'!Z399</f>
        <v>13.190000000000001</v>
      </c>
      <c r="AA399" s="455">
        <f t="shared" si="224"/>
        <v>3164</v>
      </c>
      <c r="AB399" s="496">
        <f t="shared" si="225"/>
        <v>13.190000000000001</v>
      </c>
      <c r="AC399" s="448" t="s">
        <v>604</v>
      </c>
      <c r="AD399" s="505">
        <f>SUM('North District :South Disrict'!AB399)</f>
        <v>13.190000000000001</v>
      </c>
      <c r="AE399" s="505">
        <f t="shared" si="199"/>
        <v>0</v>
      </c>
    </row>
    <row r="400" spans="1:31" ht="39" customHeight="1">
      <c r="A400" s="447">
        <v>24.03</v>
      </c>
      <c r="B400" s="448" t="s">
        <v>143</v>
      </c>
      <c r="C400" s="449"/>
      <c r="D400" s="487">
        <f>'North District '!D400+'South Disrict'!D400</f>
        <v>12</v>
      </c>
      <c r="E400" s="487"/>
      <c r="F400" s="487">
        <f>'North District '!F400+'South Disrict'!F400</f>
        <v>5.34</v>
      </c>
      <c r="G400" s="533"/>
      <c r="H400" s="533">
        <f t="shared" ref="H400:H402" si="226">F400/D400</f>
        <v>0.44500000000000001</v>
      </c>
      <c r="I400" s="449"/>
      <c r="J400" s="487">
        <f>D400-F400</f>
        <v>6.66</v>
      </c>
      <c r="K400" s="449"/>
      <c r="L400" s="487"/>
      <c r="M400" s="448"/>
      <c r="N400" s="448"/>
      <c r="O400" s="501"/>
      <c r="P400" s="449"/>
      <c r="Q400" s="487">
        <f>'North District '!Q400+'South Disrict'!Q400</f>
        <v>15.739999999999998</v>
      </c>
      <c r="R400" s="449"/>
      <c r="S400" s="487">
        <f>'North District '!S400+'South Disrict'!S400</f>
        <v>15.739999999999998</v>
      </c>
      <c r="T400" s="449"/>
      <c r="U400" s="487"/>
      <c r="V400" s="448"/>
      <c r="W400" s="448"/>
      <c r="X400" s="501"/>
      <c r="Y400" s="449"/>
      <c r="Z400" s="487">
        <f>'North District '!Z400+'South Disrict'!Z400</f>
        <v>10</v>
      </c>
      <c r="AA400" s="449"/>
      <c r="AB400" s="487">
        <f>Z400</f>
        <v>10</v>
      </c>
      <c r="AC400" s="454" t="s">
        <v>409</v>
      </c>
      <c r="AD400" s="505">
        <f>SUM('North District :South Disrict'!AB400)</f>
        <v>10</v>
      </c>
      <c r="AE400" s="505">
        <f t="shared" si="199"/>
        <v>0</v>
      </c>
    </row>
    <row r="401" spans="1:31" ht="15.75">
      <c r="A401" s="447"/>
      <c r="B401" s="445" t="s">
        <v>36</v>
      </c>
      <c r="C401" s="497">
        <f>SUM(C397:C400)</f>
        <v>0</v>
      </c>
      <c r="D401" s="488">
        <f>SUM(D397:D400)</f>
        <v>41.02</v>
      </c>
      <c r="E401" s="497">
        <f>SUM(E397:E400)</f>
        <v>0</v>
      </c>
      <c r="F401" s="488">
        <f>SUM(F397:F400)</f>
        <v>15.1</v>
      </c>
      <c r="G401" s="533"/>
      <c r="H401" s="533">
        <f t="shared" si="226"/>
        <v>0.36811311555338855</v>
      </c>
      <c r="I401" s="497">
        <f>SUM(I397:I400)</f>
        <v>0</v>
      </c>
      <c r="J401" s="488">
        <f>SUM(J397:J400)</f>
        <v>35.019999999999996</v>
      </c>
      <c r="K401" s="497">
        <f>SUM(K397:K400)</f>
        <v>0</v>
      </c>
      <c r="L401" s="488">
        <f>SUM(L397:L400)</f>
        <v>0</v>
      </c>
      <c r="M401" s="445"/>
      <c r="N401" s="445"/>
      <c r="O401" s="718"/>
      <c r="P401" s="497">
        <f t="shared" ref="P401:U401" si="227">SUM(P397:P400)</f>
        <v>19691</v>
      </c>
      <c r="Q401" s="488">
        <f t="shared" si="227"/>
        <v>80.36399999999999</v>
      </c>
      <c r="R401" s="497">
        <f t="shared" si="227"/>
        <v>19691</v>
      </c>
      <c r="S401" s="488">
        <f t="shared" si="227"/>
        <v>80.36399999999999</v>
      </c>
      <c r="T401" s="497">
        <f t="shared" si="227"/>
        <v>0</v>
      </c>
      <c r="U401" s="488">
        <f t="shared" si="227"/>
        <v>0</v>
      </c>
      <c r="V401" s="445"/>
      <c r="W401" s="445"/>
      <c r="X401" s="718"/>
      <c r="Y401" s="497">
        <f>SUM(Y397:Y400)</f>
        <v>19691</v>
      </c>
      <c r="Z401" s="488">
        <f>SUM(Z397:Z400)</f>
        <v>74.623999999999995</v>
      </c>
      <c r="AA401" s="497">
        <f>SUM(AA397:AA400)</f>
        <v>19691</v>
      </c>
      <c r="AB401" s="488">
        <f>SUM(AB397:AB400)</f>
        <v>74.623999999999995</v>
      </c>
      <c r="AC401" s="445"/>
      <c r="AD401" s="505">
        <f>SUM('North District :South Disrict'!AB401)</f>
        <v>74.624000000000009</v>
      </c>
      <c r="AE401" s="505">
        <f t="shared" si="199"/>
        <v>0</v>
      </c>
    </row>
    <row r="402" spans="1:31" s="502" customFormat="1" ht="15.75">
      <c r="A402" s="443"/>
      <c r="B402" s="445" t="s">
        <v>336</v>
      </c>
      <c r="C402" s="497">
        <f>C193+C206+C218+C266+C290+C304+C313+C318+C329+C333+C342+C346+C352+C356+C388+C395+C401</f>
        <v>184086</v>
      </c>
      <c r="D402" s="488">
        <f>D193+D206+D218+D266+D290+D304+D313+D318+D329+D333+D342+D346+D352+D356+D388+D395+D401</f>
        <v>2801.4125000000004</v>
      </c>
      <c r="E402" s="497">
        <f>E193+E206+E218+E266+E290+E304+E313+E318+E329+E333+E342+E346+E352+E356+E388+E395+E401</f>
        <v>170435</v>
      </c>
      <c r="F402" s="488">
        <f>F193+F206+F218+F266+F290+F304+F313+F318+F329+F333+F342+F346+F352+F356+F388+F395+F401</f>
        <v>2399.2280000000001</v>
      </c>
      <c r="G402" s="533">
        <f t="shared" ref="G402" si="228">E402/C402</f>
        <v>0.92584444227154694</v>
      </c>
      <c r="H402" s="533">
        <f t="shared" si="226"/>
        <v>0.85643510193518435</v>
      </c>
      <c r="I402" s="497">
        <f>I193+I206+I218+I266+I290+I304+I313+I318+I329+I333+I342+I346+I352+I356+I388+I395+I401</f>
        <v>13768</v>
      </c>
      <c r="J402" s="488">
        <f>J193+J206+J218+J266+J290+J304+J313+J318+J329+J333+J342+J346+J352+J356+J388+J395+J401</f>
        <v>411.28450000000015</v>
      </c>
      <c r="K402" s="497">
        <f>K193+K206+K218+K266+K290+K304+K313+K318+K329+K333+K342+K346+K352+K356+K388+K395+K401</f>
        <v>7412</v>
      </c>
      <c r="L402" s="488">
        <f>L193+L206+L218+L266+L290+L304+L313+L318+L329+L333+L342+L346+L352+L356+L388+L395+L401</f>
        <v>53.069999999999993</v>
      </c>
      <c r="M402" s="445">
        <v>0</v>
      </c>
      <c r="N402" s="488">
        <v>0</v>
      </c>
      <c r="O402" s="718"/>
      <c r="P402" s="497">
        <f t="shared" ref="P402:U402" si="229">P193+P206+P218+P266+P290+P304+P313+P318+P329+P333+P342+P346+P352+P356+P388+P395+P401</f>
        <v>203795</v>
      </c>
      <c r="Q402" s="488">
        <f t="shared" si="229"/>
        <v>3279.2710499999998</v>
      </c>
      <c r="R402" s="497">
        <f t="shared" si="229"/>
        <v>211207</v>
      </c>
      <c r="S402" s="488">
        <f t="shared" si="229"/>
        <v>3332.3410499999995</v>
      </c>
      <c r="T402" s="497">
        <f t="shared" si="229"/>
        <v>7402</v>
      </c>
      <c r="U402" s="488">
        <f t="shared" si="229"/>
        <v>37.01</v>
      </c>
      <c r="V402" s="445">
        <v>0</v>
      </c>
      <c r="W402" s="488">
        <v>0</v>
      </c>
      <c r="X402" s="718"/>
      <c r="Y402" s="497">
        <f>Y193+Y206+Y218+Y266+Y290+Y304+Y313+Y318+Y329+Y333+Y342+Y346+Y352+Y356+Y388+Y395+Y401</f>
        <v>193961</v>
      </c>
      <c r="Z402" s="488">
        <f>Z193+Z206+Z218+Z266+Z290+Z304+Z313+Z318+Z329+Z333+Z342+Z346+Z352+Z356+Z388+Z395+Z401</f>
        <v>3094.6135599999998</v>
      </c>
      <c r="AA402" s="497">
        <f>AA193+AA206+AA218+AA266+AA290+AA304+AA313+AA318+AA329+AA333+AA342+AA346+AA352+AA356+AA388+AA395+AA401</f>
        <v>201363</v>
      </c>
      <c r="AB402" s="488">
        <f>AB193+AB206+AB218+AB266+AB290+AB304+AB313+AB318+AB329+AB333+AB342+AB346+AB352+AB356+AB388+AB395+AB401</f>
        <v>3131.6235599999995</v>
      </c>
      <c r="AC402" s="445"/>
      <c r="AD402" s="505">
        <f>SUM('North District :South Disrict'!AB402)</f>
        <v>3131.62356</v>
      </c>
      <c r="AE402" s="505">
        <f t="shared" si="199"/>
        <v>0</v>
      </c>
    </row>
    <row r="403" spans="1:31" ht="15.75">
      <c r="A403" s="506">
        <v>25</v>
      </c>
      <c r="B403" s="444" t="s">
        <v>144</v>
      </c>
      <c r="C403" s="445"/>
      <c r="D403" s="488"/>
      <c r="E403" s="445"/>
      <c r="F403" s="488"/>
      <c r="G403" s="449"/>
      <c r="H403" s="449"/>
      <c r="I403" s="445"/>
      <c r="J403" s="488"/>
      <c r="K403" s="445"/>
      <c r="L403" s="488"/>
      <c r="M403" s="444"/>
      <c r="N403" s="444"/>
      <c r="O403" s="718"/>
      <c r="P403" s="445"/>
      <c r="Q403" s="488"/>
      <c r="R403" s="445"/>
      <c r="S403" s="488"/>
      <c r="T403" s="445"/>
      <c r="U403" s="488"/>
      <c r="V403" s="444"/>
      <c r="W403" s="444"/>
      <c r="X403" s="718"/>
      <c r="Y403" s="445"/>
      <c r="Z403" s="488"/>
      <c r="AA403" s="445"/>
      <c r="AB403" s="488"/>
      <c r="AC403" s="444"/>
      <c r="AD403" s="505">
        <f>SUM('North District :South Disrict'!AB403)</f>
        <v>0</v>
      </c>
      <c r="AE403" s="505">
        <f t="shared" si="199"/>
        <v>0</v>
      </c>
    </row>
    <row r="404" spans="1:31" ht="45">
      <c r="A404" s="447">
        <v>25.01</v>
      </c>
      <c r="B404" s="448" t="s">
        <v>145</v>
      </c>
      <c r="C404" s="449"/>
      <c r="D404" s="487">
        <v>80</v>
      </c>
      <c r="E404" s="449"/>
      <c r="F404" s="487">
        <v>80</v>
      </c>
      <c r="G404" s="533"/>
      <c r="H404" s="533">
        <f t="shared" ref="H404:H407" si="230">F404/D404</f>
        <v>1</v>
      </c>
      <c r="I404" s="449"/>
      <c r="J404" s="487">
        <f>D404-F404</f>
        <v>0</v>
      </c>
      <c r="K404" s="449"/>
      <c r="L404" s="487"/>
      <c r="M404" s="448"/>
      <c r="N404" s="448"/>
      <c r="O404" s="501"/>
      <c r="P404" s="449"/>
      <c r="Q404" s="487">
        <v>80</v>
      </c>
      <c r="R404" s="449"/>
      <c r="S404" s="487">
        <f>+Q404</f>
        <v>80</v>
      </c>
      <c r="T404" s="449"/>
      <c r="U404" s="487"/>
      <c r="V404" s="448"/>
      <c r="W404" s="448"/>
      <c r="X404" s="501"/>
      <c r="Y404" s="449"/>
      <c r="Z404" s="487">
        <v>74</v>
      </c>
      <c r="AA404" s="449"/>
      <c r="AB404" s="487">
        <f>+Z404</f>
        <v>74</v>
      </c>
      <c r="AC404" s="448" t="s">
        <v>617</v>
      </c>
      <c r="AD404" s="505">
        <f>SUM('North District :South Disrict'!AB404)</f>
        <v>0</v>
      </c>
      <c r="AE404" s="505">
        <f t="shared" si="199"/>
        <v>-74</v>
      </c>
    </row>
    <row r="405" spans="1:31">
      <c r="A405" s="447">
        <v>25.02</v>
      </c>
      <c r="B405" s="448" t="s">
        <v>146</v>
      </c>
      <c r="C405" s="449"/>
      <c r="D405" s="487">
        <v>22.35</v>
      </c>
      <c r="E405" s="449"/>
      <c r="F405" s="487">
        <v>8.16</v>
      </c>
      <c r="G405" s="533"/>
      <c r="H405" s="533">
        <f t="shared" si="230"/>
        <v>0.36510067114093958</v>
      </c>
      <c r="I405" s="449"/>
      <c r="J405" s="487">
        <f>D405-F405</f>
        <v>14.190000000000001</v>
      </c>
      <c r="K405" s="449"/>
      <c r="L405" s="487"/>
      <c r="M405" s="448"/>
      <c r="N405" s="448"/>
      <c r="O405" s="501"/>
      <c r="P405" s="449"/>
      <c r="Q405" s="487">
        <v>40.47</v>
      </c>
      <c r="R405" s="449">
        <f>P405</f>
        <v>0</v>
      </c>
      <c r="S405" s="487">
        <f>+Q405</f>
        <v>40.47</v>
      </c>
      <c r="T405" s="449"/>
      <c r="U405" s="487"/>
      <c r="V405" s="448"/>
      <c r="W405" s="448"/>
      <c r="X405" s="501">
        <v>1.4999999999999999E-2</v>
      </c>
      <c r="Y405" s="449">
        <f>Y333</f>
        <v>1482</v>
      </c>
      <c r="Z405" s="487">
        <f>Y405*X405</f>
        <v>22.23</v>
      </c>
      <c r="AA405" s="455">
        <f t="shared" ref="AA405" si="231">Y405</f>
        <v>1482</v>
      </c>
      <c r="AB405" s="487">
        <f>+Z405</f>
        <v>22.23</v>
      </c>
      <c r="AC405" s="448"/>
      <c r="AD405" s="505">
        <f>SUM('North District :South Disrict'!AB405)</f>
        <v>0</v>
      </c>
      <c r="AE405" s="505">
        <f t="shared" si="199"/>
        <v>-22.23</v>
      </c>
    </row>
    <row r="406" spans="1:31" ht="15.75">
      <c r="A406" s="447"/>
      <c r="B406" s="445" t="s">
        <v>36</v>
      </c>
      <c r="C406" s="497">
        <f>SUM(C404:C405)</f>
        <v>0</v>
      </c>
      <c r="D406" s="488">
        <f>SUM(D404:D405)</f>
        <v>102.35</v>
      </c>
      <c r="E406" s="497">
        <f>SUM(E404:E405)</f>
        <v>0</v>
      </c>
      <c r="F406" s="488">
        <f>SUM(F404:F405)</f>
        <v>88.16</v>
      </c>
      <c r="G406" s="532"/>
      <c r="H406" s="532">
        <f t="shared" si="230"/>
        <v>0.8613580850024426</v>
      </c>
      <c r="I406" s="497">
        <f>SUM(I404:I405)</f>
        <v>0</v>
      </c>
      <c r="J406" s="488">
        <f>SUM(J404:J405)</f>
        <v>14.190000000000001</v>
      </c>
      <c r="K406" s="497">
        <f>SUM(K404:K405)</f>
        <v>0</v>
      </c>
      <c r="L406" s="488">
        <f>SUM(L404:L405)</f>
        <v>0</v>
      </c>
      <c r="M406" s="445"/>
      <c r="N406" s="445"/>
      <c r="O406" s="718"/>
      <c r="P406" s="497"/>
      <c r="Q406" s="488">
        <f t="shared" ref="Q406:U406" si="232">SUM(Q404:Q405)</f>
        <v>120.47</v>
      </c>
      <c r="R406" s="497">
        <f t="shared" si="232"/>
        <v>0</v>
      </c>
      <c r="S406" s="488">
        <f t="shared" si="232"/>
        <v>120.47</v>
      </c>
      <c r="T406" s="497">
        <f t="shared" si="232"/>
        <v>0</v>
      </c>
      <c r="U406" s="488">
        <f t="shared" si="232"/>
        <v>0</v>
      </c>
      <c r="V406" s="445"/>
      <c r="W406" s="445"/>
      <c r="X406" s="718"/>
      <c r="Y406" s="497">
        <f>SUM(Y404:Y405)</f>
        <v>1482</v>
      </c>
      <c r="Z406" s="488">
        <f>SUM(Z404:Z405)</f>
        <v>96.23</v>
      </c>
      <c r="AA406" s="497">
        <f>SUM(AA404:AA405)</f>
        <v>1482</v>
      </c>
      <c r="AB406" s="488">
        <f>SUM(AB404:AB405)</f>
        <v>96.23</v>
      </c>
      <c r="AC406" s="445"/>
      <c r="AD406" s="505">
        <f>SUM('North District :South Disrict'!AB406)</f>
        <v>0</v>
      </c>
      <c r="AE406" s="505">
        <f t="shared" si="199"/>
        <v>-96.23</v>
      </c>
    </row>
    <row r="407" spans="1:31" s="502" customFormat="1" ht="15.75">
      <c r="A407" s="443"/>
      <c r="B407" s="445" t="s">
        <v>147</v>
      </c>
      <c r="C407" s="497">
        <f>C402+C406</f>
        <v>184086</v>
      </c>
      <c r="D407" s="488">
        <f>D402+D406</f>
        <v>2903.7625000000003</v>
      </c>
      <c r="E407" s="497">
        <f>E402+E406</f>
        <v>170435</v>
      </c>
      <c r="F407" s="488">
        <f>F402+F406</f>
        <v>2487.3879999999999</v>
      </c>
      <c r="G407" s="532">
        <f t="shared" ref="G407" si="233">E407/C407</f>
        <v>0.92584444227154694</v>
      </c>
      <c r="H407" s="532">
        <f t="shared" si="230"/>
        <v>0.85660862415572891</v>
      </c>
      <c r="I407" s="497">
        <f>I402+I406</f>
        <v>13768</v>
      </c>
      <c r="J407" s="488">
        <f>J402+J406</f>
        <v>425.47450000000015</v>
      </c>
      <c r="K407" s="497">
        <f>K402+K406</f>
        <v>7412</v>
      </c>
      <c r="L407" s="488">
        <f>L402+L406</f>
        <v>53.069999999999993</v>
      </c>
      <c r="M407" s="445">
        <v>0</v>
      </c>
      <c r="N407" s="488">
        <v>0</v>
      </c>
      <c r="O407" s="718"/>
      <c r="P407" s="497">
        <f t="shared" ref="P407:U407" si="234">P402+P406</f>
        <v>203795</v>
      </c>
      <c r="Q407" s="488">
        <f t="shared" si="234"/>
        <v>3399.7410499999996</v>
      </c>
      <c r="R407" s="497">
        <f t="shared" si="234"/>
        <v>211207</v>
      </c>
      <c r="S407" s="488">
        <f t="shared" si="234"/>
        <v>3452.8110499999993</v>
      </c>
      <c r="T407" s="497">
        <f t="shared" si="234"/>
        <v>7402</v>
      </c>
      <c r="U407" s="488">
        <f t="shared" si="234"/>
        <v>37.01</v>
      </c>
      <c r="V407" s="445">
        <v>0</v>
      </c>
      <c r="W407" s="488">
        <v>0</v>
      </c>
      <c r="X407" s="718"/>
      <c r="Y407" s="497">
        <f>Y402+Y406</f>
        <v>195443</v>
      </c>
      <c r="Z407" s="488">
        <f>Z402+Z406</f>
        <v>3190.8435599999998</v>
      </c>
      <c r="AA407" s="497">
        <f>AA402+AA406</f>
        <v>202845</v>
      </c>
      <c r="AB407" s="488">
        <f>AB402+AB406</f>
        <v>3227.8535599999996</v>
      </c>
      <c r="AC407" s="445"/>
      <c r="AD407" s="505">
        <f>SUM('North District :South Disrict'!AB407)</f>
        <v>3131.62356</v>
      </c>
      <c r="AE407" s="505">
        <f t="shared" si="199"/>
        <v>-96.229999999999563</v>
      </c>
    </row>
    <row r="408" spans="1:31" ht="63" hidden="1">
      <c r="A408" s="506">
        <v>26</v>
      </c>
      <c r="B408" s="444" t="s">
        <v>148</v>
      </c>
      <c r="C408" s="442"/>
      <c r="D408" s="443"/>
      <c r="E408" s="444"/>
      <c r="F408" s="538"/>
      <c r="G408" s="449"/>
      <c r="H408" s="449"/>
      <c r="I408" s="444"/>
      <c r="J408" s="538"/>
      <c r="K408" s="444"/>
      <c r="L408" s="538"/>
      <c r="M408" s="444"/>
      <c r="N408" s="444"/>
      <c r="O408" s="718"/>
      <c r="P408" s="444"/>
      <c r="Q408" s="538"/>
      <c r="R408" s="444"/>
      <c r="S408" s="538"/>
      <c r="T408" s="444"/>
      <c r="U408" s="538"/>
      <c r="V408" s="444"/>
      <c r="W408" s="444"/>
      <c r="X408" s="576"/>
      <c r="Y408" s="444"/>
      <c r="Z408" s="538"/>
      <c r="AA408" s="444"/>
      <c r="AB408" s="538"/>
      <c r="AC408" s="444"/>
      <c r="AE408" s="505">
        <f t="shared" si="199"/>
        <v>0</v>
      </c>
    </row>
    <row r="409" spans="1:31" ht="15.75" hidden="1">
      <c r="A409" s="500"/>
      <c r="B409" s="444" t="s">
        <v>149</v>
      </c>
      <c r="C409" s="442"/>
      <c r="D409" s="443"/>
      <c r="E409" s="444"/>
      <c r="F409" s="538"/>
      <c r="G409" s="444"/>
      <c r="H409" s="444"/>
      <c r="I409" s="444"/>
      <c r="J409" s="538"/>
      <c r="K409" s="444"/>
      <c r="L409" s="538"/>
      <c r="M409" s="444"/>
      <c r="N409" s="444"/>
      <c r="O409" s="718"/>
      <c r="P409" s="444"/>
      <c r="Q409" s="538"/>
      <c r="R409" s="444"/>
      <c r="S409" s="538"/>
      <c r="T409" s="444"/>
      <c r="U409" s="538"/>
      <c r="V409" s="444"/>
      <c r="W409" s="444"/>
      <c r="X409" s="576"/>
      <c r="Y409" s="444"/>
      <c r="Z409" s="538"/>
      <c r="AA409" s="444"/>
      <c r="AB409" s="538"/>
      <c r="AC409" s="444"/>
      <c r="AE409" s="505">
        <f t="shared" si="199"/>
        <v>0</v>
      </c>
    </row>
    <row r="410" spans="1:31" ht="31.5" hidden="1">
      <c r="A410" s="447"/>
      <c r="B410" s="444" t="s">
        <v>150</v>
      </c>
      <c r="C410" s="442"/>
      <c r="D410" s="443"/>
      <c r="E410" s="444"/>
      <c r="F410" s="538"/>
      <c r="G410" s="444"/>
      <c r="H410" s="444"/>
      <c r="I410" s="444"/>
      <c r="J410" s="538"/>
      <c r="K410" s="444"/>
      <c r="L410" s="538"/>
      <c r="M410" s="444"/>
      <c r="N410" s="444"/>
      <c r="O410" s="732"/>
      <c r="P410" s="444"/>
      <c r="Q410" s="538"/>
      <c r="R410" s="444"/>
      <c r="S410" s="538"/>
      <c r="T410" s="444"/>
      <c r="U410" s="538"/>
      <c r="V410" s="444"/>
      <c r="W410" s="444"/>
      <c r="X410" s="576"/>
      <c r="Y410" s="444"/>
      <c r="Z410" s="538"/>
      <c r="AA410" s="444"/>
      <c r="AB410" s="538"/>
      <c r="AC410" s="444"/>
      <c r="AE410" s="505">
        <f t="shared" si="199"/>
        <v>0</v>
      </c>
    </row>
    <row r="411" spans="1:31" hidden="1">
      <c r="A411" s="447">
        <v>26.01</v>
      </c>
      <c r="B411" s="450" t="s">
        <v>151</v>
      </c>
      <c r="C411" s="446"/>
      <c r="D411" s="447"/>
      <c r="E411" s="450"/>
      <c r="F411" s="537"/>
      <c r="G411" s="450"/>
      <c r="H411" s="450"/>
      <c r="I411" s="450"/>
      <c r="J411" s="537"/>
      <c r="K411" s="450"/>
      <c r="L411" s="537"/>
      <c r="M411" s="450"/>
      <c r="N411" s="450"/>
      <c r="O411" s="501"/>
      <c r="P411" s="450"/>
      <c r="Q411" s="537"/>
      <c r="R411" s="450"/>
      <c r="S411" s="537"/>
      <c r="T411" s="450"/>
      <c r="U411" s="537"/>
      <c r="V411" s="450"/>
      <c r="W411" s="450"/>
      <c r="X411" s="575"/>
      <c r="Y411" s="450"/>
      <c r="Z411" s="537"/>
      <c r="AA411" s="450"/>
      <c r="AB411" s="537"/>
      <c r="AC411" s="450"/>
      <c r="AE411" s="505">
        <f t="shared" si="199"/>
        <v>0</v>
      </c>
    </row>
    <row r="412" spans="1:31" ht="30" hidden="1">
      <c r="A412" s="447">
        <f>+A411+0.01</f>
        <v>26.020000000000003</v>
      </c>
      <c r="B412" s="450" t="s">
        <v>152</v>
      </c>
      <c r="C412" s="446"/>
      <c r="D412" s="447"/>
      <c r="E412" s="450"/>
      <c r="F412" s="537"/>
      <c r="G412" s="450"/>
      <c r="H412" s="450"/>
      <c r="I412" s="450"/>
      <c r="J412" s="537"/>
      <c r="K412" s="450"/>
      <c r="L412" s="537"/>
      <c r="M412" s="450"/>
      <c r="N412" s="450"/>
      <c r="O412" s="501"/>
      <c r="P412" s="450"/>
      <c r="Q412" s="537"/>
      <c r="R412" s="450"/>
      <c r="S412" s="537"/>
      <c r="T412" s="450"/>
      <c r="U412" s="537"/>
      <c r="V412" s="450"/>
      <c r="W412" s="450"/>
      <c r="X412" s="575"/>
      <c r="Y412" s="450"/>
      <c r="Z412" s="537"/>
      <c r="AA412" s="450"/>
      <c r="AB412" s="537"/>
      <c r="AC412" s="450"/>
      <c r="AE412" s="505">
        <f t="shared" si="199"/>
        <v>0</v>
      </c>
    </row>
    <row r="413" spans="1:31" hidden="1">
      <c r="A413" s="447">
        <f t="shared" ref="A413:A419" si="235">+A412+0.01</f>
        <v>26.030000000000005</v>
      </c>
      <c r="B413" s="450" t="s">
        <v>317</v>
      </c>
      <c r="C413" s="446"/>
      <c r="D413" s="447"/>
      <c r="E413" s="450"/>
      <c r="F413" s="537"/>
      <c r="G413" s="450"/>
      <c r="H413" s="450"/>
      <c r="I413" s="450"/>
      <c r="J413" s="537"/>
      <c r="K413" s="450"/>
      <c r="L413" s="537"/>
      <c r="M413" s="450"/>
      <c r="N413" s="450"/>
      <c r="O413" s="501"/>
      <c r="P413" s="450"/>
      <c r="Q413" s="537"/>
      <c r="R413" s="450"/>
      <c r="S413" s="537"/>
      <c r="T413" s="450"/>
      <c r="U413" s="537"/>
      <c r="V413" s="450"/>
      <c r="W413" s="450"/>
      <c r="X413" s="575"/>
      <c r="Y413" s="450"/>
      <c r="Z413" s="537"/>
      <c r="AA413" s="450"/>
      <c r="AB413" s="537"/>
      <c r="AC413" s="450"/>
      <c r="AE413" s="505">
        <f t="shared" si="199"/>
        <v>0</v>
      </c>
    </row>
    <row r="414" spans="1:31" hidden="1">
      <c r="A414" s="447">
        <f t="shared" si="235"/>
        <v>26.040000000000006</v>
      </c>
      <c r="B414" s="450" t="s">
        <v>318</v>
      </c>
      <c r="C414" s="446"/>
      <c r="D414" s="447"/>
      <c r="E414" s="450"/>
      <c r="F414" s="537"/>
      <c r="G414" s="450"/>
      <c r="H414" s="450"/>
      <c r="I414" s="450"/>
      <c r="J414" s="537"/>
      <c r="K414" s="450"/>
      <c r="L414" s="537"/>
      <c r="M414" s="450"/>
      <c r="N414" s="450"/>
      <c r="O414" s="501"/>
      <c r="P414" s="450"/>
      <c r="Q414" s="537"/>
      <c r="R414" s="450"/>
      <c r="S414" s="537"/>
      <c r="T414" s="450"/>
      <c r="U414" s="537"/>
      <c r="V414" s="450"/>
      <c r="W414" s="450"/>
      <c r="X414" s="575"/>
      <c r="Y414" s="450"/>
      <c r="Z414" s="537"/>
      <c r="AA414" s="450"/>
      <c r="AB414" s="537"/>
      <c r="AC414" s="450"/>
      <c r="AE414" s="505">
        <f t="shared" si="199"/>
        <v>0</v>
      </c>
    </row>
    <row r="415" spans="1:31" hidden="1">
      <c r="A415" s="447">
        <f t="shared" si="235"/>
        <v>26.050000000000008</v>
      </c>
      <c r="B415" s="450" t="s">
        <v>319</v>
      </c>
      <c r="C415" s="446"/>
      <c r="D415" s="447"/>
      <c r="E415" s="450"/>
      <c r="F415" s="537"/>
      <c r="G415" s="450"/>
      <c r="H415" s="450"/>
      <c r="I415" s="450"/>
      <c r="J415" s="537"/>
      <c r="K415" s="450"/>
      <c r="L415" s="537"/>
      <c r="M415" s="450"/>
      <c r="N415" s="450"/>
      <c r="O415" s="501"/>
      <c r="P415" s="450"/>
      <c r="Q415" s="537"/>
      <c r="R415" s="450"/>
      <c r="S415" s="537"/>
      <c r="T415" s="450"/>
      <c r="U415" s="537"/>
      <c r="V415" s="450"/>
      <c r="W415" s="450"/>
      <c r="X415" s="575"/>
      <c r="Y415" s="450"/>
      <c r="Z415" s="537"/>
      <c r="AA415" s="450"/>
      <c r="AB415" s="537"/>
      <c r="AC415" s="450"/>
      <c r="AE415" s="505">
        <f t="shared" si="199"/>
        <v>0</v>
      </c>
    </row>
    <row r="416" spans="1:31" ht="30" hidden="1">
      <c r="A416" s="447">
        <f t="shared" si="235"/>
        <v>26.060000000000009</v>
      </c>
      <c r="B416" s="450" t="s">
        <v>153</v>
      </c>
      <c r="C416" s="446"/>
      <c r="D416" s="447"/>
      <c r="E416" s="450"/>
      <c r="F416" s="537"/>
      <c r="G416" s="450"/>
      <c r="H416" s="450"/>
      <c r="I416" s="450"/>
      <c r="J416" s="537"/>
      <c r="K416" s="450"/>
      <c r="L416" s="537"/>
      <c r="M416" s="450"/>
      <c r="N416" s="450"/>
      <c r="O416" s="501">
        <v>3</v>
      </c>
      <c r="P416" s="450"/>
      <c r="Q416" s="537"/>
      <c r="R416" s="450"/>
      <c r="S416" s="537"/>
      <c r="T416" s="450"/>
      <c r="U416" s="537"/>
      <c r="V416" s="450"/>
      <c r="W416" s="450"/>
      <c r="X416" s="575"/>
      <c r="Y416" s="450"/>
      <c r="Z416" s="537"/>
      <c r="AA416" s="450"/>
      <c r="AB416" s="537"/>
      <c r="AC416" s="450"/>
      <c r="AE416" s="505">
        <f t="shared" si="199"/>
        <v>0</v>
      </c>
    </row>
    <row r="417" spans="1:31" ht="30" hidden="1">
      <c r="A417" s="447">
        <f t="shared" si="235"/>
        <v>26.070000000000011</v>
      </c>
      <c r="B417" s="450" t="s">
        <v>15</v>
      </c>
      <c r="C417" s="446"/>
      <c r="D417" s="447"/>
      <c r="E417" s="450"/>
      <c r="F417" s="537"/>
      <c r="G417" s="450"/>
      <c r="H417" s="450"/>
      <c r="I417" s="450"/>
      <c r="J417" s="537"/>
      <c r="K417" s="450"/>
      <c r="L417" s="537"/>
      <c r="M417" s="450"/>
      <c r="N417" s="450"/>
      <c r="O417" s="501">
        <v>3.5</v>
      </c>
      <c r="P417" s="450"/>
      <c r="Q417" s="537"/>
      <c r="R417" s="450"/>
      <c r="S417" s="537"/>
      <c r="T417" s="450"/>
      <c r="U417" s="537"/>
      <c r="V417" s="450"/>
      <c r="W417" s="450"/>
      <c r="X417" s="575"/>
      <c r="Y417" s="450"/>
      <c r="Z417" s="537"/>
      <c r="AA417" s="450"/>
      <c r="AB417" s="537"/>
      <c r="AC417" s="450"/>
      <c r="AE417" s="505">
        <f t="shared" si="199"/>
        <v>0</v>
      </c>
    </row>
    <row r="418" spans="1:31" hidden="1">
      <c r="A418" s="447">
        <f t="shared" si="235"/>
        <v>26.080000000000013</v>
      </c>
      <c r="B418" s="450" t="s">
        <v>280</v>
      </c>
      <c r="C418" s="446"/>
      <c r="D418" s="447"/>
      <c r="E418" s="450"/>
      <c r="F418" s="537"/>
      <c r="G418" s="450"/>
      <c r="H418" s="450"/>
      <c r="I418" s="450"/>
      <c r="J418" s="537"/>
      <c r="K418" s="450"/>
      <c r="L418" s="537"/>
      <c r="M418" s="450"/>
      <c r="N418" s="450"/>
      <c r="O418" s="501">
        <v>0.75</v>
      </c>
      <c r="P418" s="450"/>
      <c r="Q418" s="537"/>
      <c r="R418" s="450"/>
      <c r="S418" s="537"/>
      <c r="T418" s="450"/>
      <c r="U418" s="537"/>
      <c r="V418" s="450"/>
      <c r="W418" s="450"/>
      <c r="X418" s="575"/>
      <c r="Y418" s="450"/>
      <c r="Z418" s="537"/>
      <c r="AA418" s="450"/>
      <c r="AB418" s="537"/>
      <c r="AC418" s="450"/>
      <c r="AE418" s="505">
        <f t="shared" si="199"/>
        <v>0</v>
      </c>
    </row>
    <row r="419" spans="1:31" ht="30" hidden="1">
      <c r="A419" s="447">
        <f t="shared" si="235"/>
        <v>26.090000000000014</v>
      </c>
      <c r="B419" s="450" t="s">
        <v>155</v>
      </c>
      <c r="C419" s="446"/>
      <c r="D419" s="447"/>
      <c r="E419" s="450"/>
      <c r="F419" s="537"/>
      <c r="G419" s="450"/>
      <c r="H419" s="450"/>
      <c r="I419" s="450"/>
      <c r="J419" s="537"/>
      <c r="K419" s="450"/>
      <c r="L419" s="537"/>
      <c r="M419" s="450"/>
      <c r="N419" s="450"/>
      <c r="O419" s="720"/>
      <c r="P419" s="450"/>
      <c r="Q419" s="537"/>
      <c r="R419" s="450"/>
      <c r="S419" s="537"/>
      <c r="T419" s="450"/>
      <c r="U419" s="537"/>
      <c r="V419" s="450"/>
      <c r="W419" s="450"/>
      <c r="X419" s="575"/>
      <c r="Y419" s="450"/>
      <c r="Z419" s="537"/>
      <c r="AA419" s="450"/>
      <c r="AB419" s="537"/>
      <c r="AC419" s="450"/>
      <c r="AE419" s="505">
        <f t="shared" si="199"/>
        <v>0</v>
      </c>
    </row>
    <row r="420" spans="1:31" ht="31.5" hidden="1">
      <c r="A420" s="447"/>
      <c r="B420" s="475" t="s">
        <v>156</v>
      </c>
      <c r="C420" s="442"/>
      <c r="D420" s="443"/>
      <c r="E420" s="475"/>
      <c r="F420" s="546"/>
      <c r="G420" s="475"/>
      <c r="H420" s="475"/>
      <c r="I420" s="475"/>
      <c r="J420" s="546"/>
      <c r="K420" s="475"/>
      <c r="L420" s="546"/>
      <c r="M420" s="475"/>
      <c r="N420" s="475"/>
      <c r="O420" s="719"/>
      <c r="P420" s="475"/>
      <c r="Q420" s="546"/>
      <c r="R420" s="475"/>
      <c r="S420" s="546"/>
      <c r="T420" s="475"/>
      <c r="U420" s="546"/>
      <c r="V420" s="475"/>
      <c r="W420" s="475"/>
      <c r="X420" s="582"/>
      <c r="Y420" s="475"/>
      <c r="Z420" s="546"/>
      <c r="AA420" s="475"/>
      <c r="AB420" s="546"/>
      <c r="AC420" s="475"/>
      <c r="AE420" s="505">
        <f t="shared" si="199"/>
        <v>0</v>
      </c>
    </row>
    <row r="421" spans="1:31" ht="15.75" hidden="1">
      <c r="A421" s="447"/>
      <c r="B421" s="462" t="s">
        <v>17</v>
      </c>
      <c r="C421" s="460"/>
      <c r="D421" s="461"/>
      <c r="E421" s="462"/>
      <c r="F421" s="542"/>
      <c r="G421" s="462"/>
      <c r="H421" s="462"/>
      <c r="I421" s="462"/>
      <c r="J421" s="542"/>
      <c r="K421" s="462"/>
      <c r="L421" s="542"/>
      <c r="M421" s="462"/>
      <c r="N421" s="462"/>
      <c r="O421" s="719"/>
      <c r="P421" s="462"/>
      <c r="Q421" s="542"/>
      <c r="R421" s="462"/>
      <c r="S421" s="542"/>
      <c r="T421" s="462"/>
      <c r="U421" s="542"/>
      <c r="V421" s="462"/>
      <c r="W421" s="462"/>
      <c r="X421" s="580"/>
      <c r="Y421" s="462"/>
      <c r="Z421" s="542"/>
      <c r="AA421" s="462"/>
      <c r="AB421" s="542"/>
      <c r="AC421" s="462"/>
      <c r="AE421" s="505">
        <f t="shared" ref="AE421:AE484" si="236">AD421-AB421</f>
        <v>0</v>
      </c>
    </row>
    <row r="422" spans="1:31" ht="30" hidden="1">
      <c r="A422" s="465">
        <v>26.1</v>
      </c>
      <c r="B422" s="466" t="s">
        <v>208</v>
      </c>
      <c r="C422" s="464"/>
      <c r="D422" s="465"/>
      <c r="E422" s="466"/>
      <c r="F422" s="543"/>
      <c r="G422" s="466"/>
      <c r="H422" s="466"/>
      <c r="I422" s="466"/>
      <c r="J422" s="543"/>
      <c r="K422" s="466"/>
      <c r="L422" s="543"/>
      <c r="M422" s="466"/>
      <c r="N422" s="466"/>
      <c r="O422" s="501">
        <v>18</v>
      </c>
      <c r="P422" s="466"/>
      <c r="Q422" s="543"/>
      <c r="R422" s="466"/>
      <c r="S422" s="543"/>
      <c r="T422" s="466"/>
      <c r="U422" s="543"/>
      <c r="V422" s="466"/>
      <c r="W422" s="466"/>
      <c r="X422" s="583"/>
      <c r="Y422" s="466"/>
      <c r="Z422" s="543"/>
      <c r="AA422" s="466"/>
      <c r="AB422" s="543"/>
      <c r="AC422" s="466"/>
      <c r="AE422" s="505">
        <f t="shared" si="236"/>
        <v>0</v>
      </c>
    </row>
    <row r="423" spans="1:31" ht="30" hidden="1">
      <c r="A423" s="465">
        <f>+A422+0.01</f>
        <v>26.110000000000003</v>
      </c>
      <c r="B423" s="466" t="s">
        <v>209</v>
      </c>
      <c r="C423" s="464"/>
      <c r="D423" s="465"/>
      <c r="E423" s="466"/>
      <c r="F423" s="543"/>
      <c r="G423" s="466"/>
      <c r="H423" s="466"/>
      <c r="I423" s="466"/>
      <c r="J423" s="543"/>
      <c r="K423" s="466"/>
      <c r="L423" s="543"/>
      <c r="M423" s="466"/>
      <c r="N423" s="466"/>
      <c r="O423" s="501">
        <v>1.2</v>
      </c>
      <c r="P423" s="466"/>
      <c r="Q423" s="543"/>
      <c r="R423" s="466"/>
      <c r="S423" s="543"/>
      <c r="T423" s="466"/>
      <c r="U423" s="543"/>
      <c r="V423" s="466"/>
      <c r="W423" s="466"/>
      <c r="X423" s="583"/>
      <c r="Y423" s="466"/>
      <c r="Z423" s="543"/>
      <c r="AA423" s="466"/>
      <c r="AB423" s="543"/>
      <c r="AC423" s="466"/>
      <c r="AE423" s="505">
        <f t="shared" si="236"/>
        <v>0</v>
      </c>
    </row>
    <row r="424" spans="1:31" ht="75" hidden="1">
      <c r="A424" s="465">
        <f t="shared" ref="A424:A425" si="237">+A423+0.01</f>
        <v>26.120000000000005</v>
      </c>
      <c r="B424" s="466" t="s">
        <v>210</v>
      </c>
      <c r="C424" s="464"/>
      <c r="D424" s="465"/>
      <c r="E424" s="466"/>
      <c r="F424" s="543"/>
      <c r="G424" s="466"/>
      <c r="H424" s="466"/>
      <c r="I424" s="466"/>
      <c r="J424" s="543"/>
      <c r="K424" s="466"/>
      <c r="L424" s="543"/>
      <c r="M424" s="466"/>
      <c r="N424" s="466"/>
      <c r="O424" s="501">
        <v>1</v>
      </c>
      <c r="P424" s="466"/>
      <c r="Q424" s="543"/>
      <c r="R424" s="466"/>
      <c r="S424" s="543"/>
      <c r="T424" s="466"/>
      <c r="U424" s="543"/>
      <c r="V424" s="466"/>
      <c r="W424" s="466"/>
      <c r="X424" s="583"/>
      <c r="Y424" s="466"/>
      <c r="Z424" s="543"/>
      <c r="AA424" s="466"/>
      <c r="AB424" s="543"/>
      <c r="AC424" s="466"/>
      <c r="AE424" s="505">
        <f t="shared" si="236"/>
        <v>0</v>
      </c>
    </row>
    <row r="425" spans="1:31" hidden="1">
      <c r="A425" s="465">
        <f t="shared" si="237"/>
        <v>26.130000000000006</v>
      </c>
      <c r="B425" s="466" t="s">
        <v>18</v>
      </c>
      <c r="C425" s="464"/>
      <c r="D425" s="465"/>
      <c r="E425" s="466"/>
      <c r="F425" s="543"/>
      <c r="G425" s="466"/>
      <c r="H425" s="466"/>
      <c r="I425" s="466"/>
      <c r="J425" s="543"/>
      <c r="K425" s="466"/>
      <c r="L425" s="543"/>
      <c r="M425" s="466"/>
      <c r="N425" s="466"/>
      <c r="O425" s="716"/>
      <c r="P425" s="466"/>
      <c r="Q425" s="543"/>
      <c r="R425" s="466"/>
      <c r="S425" s="543"/>
      <c r="T425" s="466"/>
      <c r="U425" s="543"/>
      <c r="V425" s="466"/>
      <c r="W425" s="466"/>
      <c r="X425" s="583"/>
      <c r="Y425" s="466"/>
      <c r="Z425" s="543"/>
      <c r="AA425" s="466"/>
      <c r="AB425" s="543"/>
      <c r="AC425" s="466"/>
      <c r="AE425" s="505">
        <f t="shared" si="236"/>
        <v>0</v>
      </c>
    </row>
    <row r="426" spans="1:31" ht="30" hidden="1">
      <c r="A426" s="465" t="s">
        <v>19</v>
      </c>
      <c r="B426" s="486" t="s">
        <v>211</v>
      </c>
      <c r="C426" s="485"/>
      <c r="D426" s="567"/>
      <c r="E426" s="486"/>
      <c r="F426" s="551"/>
      <c r="G426" s="486"/>
      <c r="H426" s="486"/>
      <c r="I426" s="486"/>
      <c r="J426" s="551"/>
      <c r="K426" s="486"/>
      <c r="L426" s="551"/>
      <c r="M426" s="486"/>
      <c r="N426" s="486"/>
      <c r="O426" s="501">
        <v>3</v>
      </c>
      <c r="P426" s="486"/>
      <c r="Q426" s="551"/>
      <c r="R426" s="486"/>
      <c r="S426" s="551"/>
      <c r="T426" s="486"/>
      <c r="U426" s="551"/>
      <c r="V426" s="486"/>
      <c r="W426" s="486"/>
      <c r="X426" s="584"/>
      <c r="Y426" s="486"/>
      <c r="Z426" s="551"/>
      <c r="AA426" s="486"/>
      <c r="AB426" s="551"/>
      <c r="AC426" s="486"/>
      <c r="AE426" s="505">
        <f t="shared" si="236"/>
        <v>0</v>
      </c>
    </row>
    <row r="427" spans="1:31" ht="45" hidden="1">
      <c r="A427" s="465" t="s">
        <v>20</v>
      </c>
      <c r="B427" s="486" t="s">
        <v>225</v>
      </c>
      <c r="C427" s="485"/>
      <c r="D427" s="567"/>
      <c r="E427" s="486"/>
      <c r="F427" s="551"/>
      <c r="G427" s="486"/>
      <c r="H427" s="486"/>
      <c r="I427" s="486"/>
      <c r="J427" s="551"/>
      <c r="K427" s="486"/>
      <c r="L427" s="551"/>
      <c r="M427" s="486"/>
      <c r="N427" s="486"/>
      <c r="O427" s="501">
        <v>3</v>
      </c>
      <c r="P427" s="486"/>
      <c r="Q427" s="551"/>
      <c r="R427" s="486"/>
      <c r="S427" s="551"/>
      <c r="T427" s="486"/>
      <c r="U427" s="551"/>
      <c r="V427" s="486"/>
      <c r="W427" s="486"/>
      <c r="X427" s="584"/>
      <c r="Y427" s="486"/>
      <c r="Z427" s="551"/>
      <c r="AA427" s="486"/>
      <c r="AB427" s="551"/>
      <c r="AC427" s="486"/>
      <c r="AE427" s="505">
        <f t="shared" si="236"/>
        <v>0</v>
      </c>
    </row>
    <row r="428" spans="1:31" ht="45" hidden="1">
      <c r="A428" s="465" t="s">
        <v>21</v>
      </c>
      <c r="B428" s="486" t="s">
        <v>226</v>
      </c>
      <c r="C428" s="485"/>
      <c r="D428" s="567"/>
      <c r="E428" s="486"/>
      <c r="F428" s="551"/>
      <c r="G428" s="486"/>
      <c r="H428" s="486"/>
      <c r="I428" s="486"/>
      <c r="J428" s="551"/>
      <c r="K428" s="486"/>
      <c r="L428" s="551"/>
      <c r="M428" s="486"/>
      <c r="N428" s="486"/>
      <c r="O428" s="716">
        <v>9.6000000000000014</v>
      </c>
      <c r="P428" s="486"/>
      <c r="Q428" s="551"/>
      <c r="R428" s="486"/>
      <c r="S428" s="551"/>
      <c r="T428" s="486"/>
      <c r="U428" s="551"/>
      <c r="V428" s="486"/>
      <c r="W428" s="486"/>
      <c r="X428" s="584"/>
      <c r="Y428" s="486"/>
      <c r="Z428" s="551"/>
      <c r="AA428" s="486"/>
      <c r="AB428" s="551"/>
      <c r="AC428" s="486"/>
      <c r="AE428" s="505">
        <f t="shared" si="236"/>
        <v>0</v>
      </c>
    </row>
    <row r="429" spans="1:31" ht="90" hidden="1">
      <c r="A429" s="465" t="s">
        <v>173</v>
      </c>
      <c r="B429" s="486" t="s">
        <v>227</v>
      </c>
      <c r="C429" s="485"/>
      <c r="D429" s="567"/>
      <c r="E429" s="486"/>
      <c r="F429" s="551"/>
      <c r="G429" s="486"/>
      <c r="H429" s="486"/>
      <c r="I429" s="486"/>
      <c r="J429" s="551"/>
      <c r="K429" s="486"/>
      <c r="L429" s="551"/>
      <c r="M429" s="486"/>
      <c r="N429" s="486"/>
      <c r="O429" s="501">
        <v>2.88</v>
      </c>
      <c r="P429" s="486"/>
      <c r="Q429" s="551"/>
      <c r="R429" s="486"/>
      <c r="S429" s="551"/>
      <c r="T429" s="486"/>
      <c r="U429" s="551"/>
      <c r="V429" s="486"/>
      <c r="W429" s="486"/>
      <c r="X429" s="584"/>
      <c r="Y429" s="486"/>
      <c r="Z429" s="551"/>
      <c r="AA429" s="486"/>
      <c r="AB429" s="551"/>
      <c r="AC429" s="486"/>
      <c r="AE429" s="505">
        <f t="shared" si="236"/>
        <v>0</v>
      </c>
    </row>
    <row r="430" spans="1:31" ht="30" hidden="1">
      <c r="A430" s="465" t="s">
        <v>175</v>
      </c>
      <c r="B430" s="486" t="s">
        <v>212</v>
      </c>
      <c r="C430" s="485"/>
      <c r="D430" s="567"/>
      <c r="E430" s="486"/>
      <c r="F430" s="551"/>
      <c r="G430" s="486"/>
      <c r="H430" s="486"/>
      <c r="I430" s="486"/>
      <c r="J430" s="551"/>
      <c r="K430" s="486"/>
      <c r="L430" s="551"/>
      <c r="M430" s="486"/>
      <c r="N430" s="486"/>
      <c r="O430" s="501">
        <v>1.5</v>
      </c>
      <c r="P430" s="486"/>
      <c r="Q430" s="551"/>
      <c r="R430" s="486"/>
      <c r="S430" s="551"/>
      <c r="T430" s="486"/>
      <c r="U430" s="551"/>
      <c r="V430" s="486"/>
      <c r="W430" s="486"/>
      <c r="X430" s="584"/>
      <c r="Y430" s="486"/>
      <c r="Z430" s="551"/>
      <c r="AA430" s="486"/>
      <c r="AB430" s="551"/>
      <c r="AC430" s="486"/>
      <c r="AE430" s="505">
        <f t="shared" si="236"/>
        <v>0</v>
      </c>
    </row>
    <row r="431" spans="1:31" ht="30" hidden="1">
      <c r="A431" s="465" t="s">
        <v>177</v>
      </c>
      <c r="B431" s="486" t="s">
        <v>176</v>
      </c>
      <c r="C431" s="485"/>
      <c r="D431" s="567"/>
      <c r="E431" s="486"/>
      <c r="F431" s="551"/>
      <c r="G431" s="486"/>
      <c r="H431" s="486"/>
      <c r="I431" s="486"/>
      <c r="J431" s="551"/>
      <c r="K431" s="486"/>
      <c r="L431" s="551"/>
      <c r="M431" s="486"/>
      <c r="N431" s="486"/>
      <c r="O431" s="501">
        <v>1.2000000000000002</v>
      </c>
      <c r="P431" s="486"/>
      <c r="Q431" s="551"/>
      <c r="R431" s="486"/>
      <c r="S431" s="551"/>
      <c r="T431" s="486"/>
      <c r="U431" s="551"/>
      <c r="V431" s="486"/>
      <c r="W431" s="486"/>
      <c r="X431" s="584"/>
      <c r="Y431" s="486"/>
      <c r="Z431" s="551"/>
      <c r="AA431" s="486"/>
      <c r="AB431" s="551"/>
      <c r="AC431" s="486"/>
      <c r="AE431" s="505">
        <f t="shared" si="236"/>
        <v>0</v>
      </c>
    </row>
    <row r="432" spans="1:31" ht="60" hidden="1">
      <c r="A432" s="465" t="s">
        <v>179</v>
      </c>
      <c r="B432" s="486" t="s">
        <v>213</v>
      </c>
      <c r="C432" s="485"/>
      <c r="D432" s="567"/>
      <c r="E432" s="486"/>
      <c r="F432" s="551"/>
      <c r="G432" s="486"/>
      <c r="H432" s="486"/>
      <c r="I432" s="486"/>
      <c r="J432" s="551"/>
      <c r="K432" s="486"/>
      <c r="L432" s="551"/>
      <c r="M432" s="486"/>
      <c r="N432" s="486"/>
      <c r="O432" s="501">
        <v>1.2000000000000002</v>
      </c>
      <c r="P432" s="486"/>
      <c r="Q432" s="551"/>
      <c r="R432" s="486"/>
      <c r="S432" s="551"/>
      <c r="T432" s="486"/>
      <c r="U432" s="551"/>
      <c r="V432" s="486"/>
      <c r="W432" s="486"/>
      <c r="X432" s="584"/>
      <c r="Y432" s="486"/>
      <c r="Z432" s="551"/>
      <c r="AA432" s="486"/>
      <c r="AB432" s="551"/>
      <c r="AC432" s="486"/>
      <c r="AE432" s="505">
        <f t="shared" si="236"/>
        <v>0</v>
      </c>
    </row>
    <row r="433" spans="1:31" ht="60" hidden="1">
      <c r="A433" s="465" t="s">
        <v>237</v>
      </c>
      <c r="B433" s="486" t="s">
        <v>228</v>
      </c>
      <c r="C433" s="485"/>
      <c r="D433" s="567"/>
      <c r="E433" s="486"/>
      <c r="F433" s="551"/>
      <c r="G433" s="486"/>
      <c r="H433" s="486"/>
      <c r="I433" s="486"/>
      <c r="J433" s="551"/>
      <c r="K433" s="486"/>
      <c r="L433" s="551"/>
      <c r="M433" s="486"/>
      <c r="N433" s="486"/>
      <c r="O433" s="501">
        <v>1.7999999999999998</v>
      </c>
      <c r="P433" s="486"/>
      <c r="Q433" s="551"/>
      <c r="R433" s="486"/>
      <c r="S433" s="551"/>
      <c r="T433" s="486"/>
      <c r="U433" s="551"/>
      <c r="V433" s="486"/>
      <c r="W433" s="486"/>
      <c r="X433" s="584"/>
      <c r="Y433" s="486"/>
      <c r="Z433" s="551"/>
      <c r="AA433" s="486"/>
      <c r="AB433" s="551"/>
      <c r="AC433" s="486"/>
      <c r="AE433" s="505">
        <f t="shared" si="236"/>
        <v>0</v>
      </c>
    </row>
    <row r="434" spans="1:31" ht="30" hidden="1">
      <c r="A434" s="465">
        <v>26.14</v>
      </c>
      <c r="B434" s="466" t="s">
        <v>214</v>
      </c>
      <c r="C434" s="464"/>
      <c r="D434" s="465"/>
      <c r="E434" s="466"/>
      <c r="F434" s="543"/>
      <c r="G434" s="466"/>
      <c r="H434" s="466"/>
      <c r="I434" s="466"/>
      <c r="J434" s="543"/>
      <c r="K434" s="466"/>
      <c r="L434" s="543"/>
      <c r="M434" s="466"/>
      <c r="N434" s="466"/>
      <c r="O434" s="501">
        <v>1</v>
      </c>
      <c r="P434" s="466"/>
      <c r="Q434" s="543"/>
      <c r="R434" s="466"/>
      <c r="S434" s="543"/>
      <c r="T434" s="466"/>
      <c r="U434" s="543"/>
      <c r="V434" s="466"/>
      <c r="W434" s="466"/>
      <c r="X434" s="583"/>
      <c r="Y434" s="466"/>
      <c r="Z434" s="543"/>
      <c r="AA434" s="466"/>
      <c r="AB434" s="543"/>
      <c r="AC434" s="466"/>
      <c r="AE434" s="505">
        <f t="shared" si="236"/>
        <v>0</v>
      </c>
    </row>
    <row r="435" spans="1:31" ht="30" hidden="1">
      <c r="A435" s="465">
        <f t="shared" ref="A435:A443" si="238">+A434+0.01</f>
        <v>26.150000000000002</v>
      </c>
      <c r="B435" s="466" t="s">
        <v>215</v>
      </c>
      <c r="C435" s="464"/>
      <c r="D435" s="465"/>
      <c r="E435" s="466"/>
      <c r="F435" s="543"/>
      <c r="G435" s="466"/>
      <c r="H435" s="466"/>
      <c r="I435" s="466"/>
      <c r="J435" s="543"/>
      <c r="K435" s="466"/>
      <c r="L435" s="543"/>
      <c r="M435" s="466"/>
      <c r="N435" s="466"/>
      <c r="O435" s="501">
        <v>1</v>
      </c>
      <c r="P435" s="466"/>
      <c r="Q435" s="543"/>
      <c r="R435" s="466"/>
      <c r="S435" s="543"/>
      <c r="T435" s="466"/>
      <c r="U435" s="543"/>
      <c r="V435" s="466"/>
      <c r="W435" s="466"/>
      <c r="X435" s="583"/>
      <c r="Y435" s="466"/>
      <c r="Z435" s="543"/>
      <c r="AA435" s="466"/>
      <c r="AB435" s="543"/>
      <c r="AC435" s="466"/>
      <c r="AE435" s="505">
        <f t="shared" si="236"/>
        <v>0</v>
      </c>
    </row>
    <row r="436" spans="1:31" ht="45" hidden="1">
      <c r="A436" s="465">
        <f t="shared" si="238"/>
        <v>26.160000000000004</v>
      </c>
      <c r="B436" s="466" t="s">
        <v>216</v>
      </c>
      <c r="C436" s="464"/>
      <c r="D436" s="465"/>
      <c r="E436" s="466"/>
      <c r="F436" s="543"/>
      <c r="G436" s="466"/>
      <c r="H436" s="466"/>
      <c r="I436" s="466"/>
      <c r="J436" s="543"/>
      <c r="K436" s="466"/>
      <c r="L436" s="543"/>
      <c r="M436" s="466"/>
      <c r="N436" s="466"/>
      <c r="O436" s="501">
        <v>1.25</v>
      </c>
      <c r="P436" s="466"/>
      <c r="Q436" s="543"/>
      <c r="R436" s="466"/>
      <c r="S436" s="543"/>
      <c r="T436" s="466"/>
      <c r="U436" s="543"/>
      <c r="V436" s="466"/>
      <c r="W436" s="466"/>
      <c r="X436" s="583"/>
      <c r="Y436" s="466"/>
      <c r="Z436" s="543"/>
      <c r="AA436" s="466"/>
      <c r="AB436" s="543"/>
      <c r="AC436" s="466"/>
      <c r="AE436" s="505">
        <f t="shared" si="236"/>
        <v>0</v>
      </c>
    </row>
    <row r="437" spans="1:31" ht="30" hidden="1">
      <c r="A437" s="465">
        <f t="shared" si="238"/>
        <v>26.170000000000005</v>
      </c>
      <c r="B437" s="466" t="s">
        <v>217</v>
      </c>
      <c r="C437" s="464"/>
      <c r="D437" s="465"/>
      <c r="E437" s="466"/>
      <c r="F437" s="543"/>
      <c r="G437" s="466"/>
      <c r="H437" s="466"/>
      <c r="I437" s="466"/>
      <c r="J437" s="543"/>
      <c r="K437" s="466"/>
      <c r="L437" s="543"/>
      <c r="M437" s="466"/>
      <c r="N437" s="466"/>
      <c r="O437" s="501">
        <v>0.75</v>
      </c>
      <c r="P437" s="466"/>
      <c r="Q437" s="543"/>
      <c r="R437" s="466"/>
      <c r="S437" s="543"/>
      <c r="T437" s="466"/>
      <c r="U437" s="543"/>
      <c r="V437" s="466"/>
      <c r="W437" s="466"/>
      <c r="X437" s="583"/>
      <c r="Y437" s="466"/>
      <c r="Z437" s="543"/>
      <c r="AA437" s="466"/>
      <c r="AB437" s="543"/>
      <c r="AC437" s="466"/>
      <c r="AE437" s="505">
        <f t="shared" si="236"/>
        <v>0</v>
      </c>
    </row>
    <row r="438" spans="1:31" ht="30" hidden="1">
      <c r="A438" s="465">
        <f t="shared" si="238"/>
        <v>26.180000000000007</v>
      </c>
      <c r="B438" s="466" t="s">
        <v>218</v>
      </c>
      <c r="C438" s="464"/>
      <c r="D438" s="465"/>
      <c r="E438" s="466"/>
      <c r="F438" s="543"/>
      <c r="G438" s="466"/>
      <c r="H438" s="466"/>
      <c r="I438" s="466"/>
      <c r="J438" s="543"/>
      <c r="K438" s="466"/>
      <c r="L438" s="543"/>
      <c r="M438" s="466"/>
      <c r="N438" s="466"/>
      <c r="O438" s="501">
        <v>0.75</v>
      </c>
      <c r="P438" s="466"/>
      <c r="Q438" s="543"/>
      <c r="R438" s="466"/>
      <c r="S438" s="543"/>
      <c r="T438" s="466"/>
      <c r="U438" s="543"/>
      <c r="V438" s="466"/>
      <c r="W438" s="466"/>
      <c r="X438" s="583"/>
      <c r="Y438" s="466"/>
      <c r="Z438" s="543"/>
      <c r="AA438" s="466"/>
      <c r="AB438" s="543"/>
      <c r="AC438" s="466"/>
      <c r="AE438" s="505">
        <f t="shared" si="236"/>
        <v>0</v>
      </c>
    </row>
    <row r="439" spans="1:31" ht="30" hidden="1">
      <c r="A439" s="465">
        <f t="shared" si="238"/>
        <v>26.190000000000008</v>
      </c>
      <c r="B439" s="466" t="s">
        <v>219</v>
      </c>
      <c r="C439" s="464"/>
      <c r="D439" s="465"/>
      <c r="E439" s="466"/>
      <c r="F439" s="543"/>
      <c r="G439" s="466"/>
      <c r="H439" s="466"/>
      <c r="I439" s="466"/>
      <c r="J439" s="543"/>
      <c r="K439" s="466"/>
      <c r="L439" s="543"/>
      <c r="M439" s="466"/>
      <c r="N439" s="466"/>
      <c r="O439" s="501">
        <v>0.2</v>
      </c>
      <c r="P439" s="466"/>
      <c r="Q439" s="543"/>
      <c r="R439" s="466"/>
      <c r="S439" s="543"/>
      <c r="T439" s="466"/>
      <c r="U439" s="543"/>
      <c r="V439" s="466"/>
      <c r="W439" s="466"/>
      <c r="X439" s="583"/>
      <c r="Y439" s="466"/>
      <c r="Z439" s="543"/>
      <c r="AA439" s="466"/>
      <c r="AB439" s="543"/>
      <c r="AC439" s="466"/>
      <c r="AE439" s="505">
        <f t="shared" si="236"/>
        <v>0</v>
      </c>
    </row>
    <row r="440" spans="1:31" ht="30" hidden="1">
      <c r="A440" s="465">
        <f t="shared" si="238"/>
        <v>26.20000000000001</v>
      </c>
      <c r="B440" s="466" t="s">
        <v>220</v>
      </c>
      <c r="C440" s="464"/>
      <c r="D440" s="465"/>
      <c r="E440" s="466"/>
      <c r="F440" s="543"/>
      <c r="G440" s="466"/>
      <c r="H440" s="466"/>
      <c r="I440" s="466"/>
      <c r="J440" s="543"/>
      <c r="K440" s="466"/>
      <c r="L440" s="543"/>
      <c r="M440" s="466"/>
      <c r="N440" s="466"/>
      <c r="O440" s="501">
        <v>0.2</v>
      </c>
      <c r="P440" s="466"/>
      <c r="Q440" s="543"/>
      <c r="R440" s="466"/>
      <c r="S440" s="543"/>
      <c r="T440" s="466"/>
      <c r="U440" s="543"/>
      <c r="V440" s="466"/>
      <c r="W440" s="466"/>
      <c r="X440" s="583"/>
      <c r="Y440" s="466"/>
      <c r="Z440" s="543"/>
      <c r="AA440" s="466"/>
      <c r="AB440" s="543"/>
      <c r="AC440" s="466"/>
      <c r="AE440" s="505">
        <f t="shared" si="236"/>
        <v>0</v>
      </c>
    </row>
    <row r="441" spans="1:31" ht="30" hidden="1">
      <c r="A441" s="465">
        <f t="shared" si="238"/>
        <v>26.210000000000012</v>
      </c>
      <c r="B441" s="466" t="s">
        <v>229</v>
      </c>
      <c r="C441" s="464"/>
      <c r="D441" s="465"/>
      <c r="E441" s="466"/>
      <c r="F441" s="543"/>
      <c r="G441" s="466"/>
      <c r="H441" s="466"/>
      <c r="I441" s="466"/>
      <c r="J441" s="543"/>
      <c r="K441" s="466"/>
      <c r="L441" s="543"/>
      <c r="M441" s="466"/>
      <c r="N441" s="466"/>
      <c r="O441" s="501"/>
      <c r="P441" s="466"/>
      <c r="Q441" s="543"/>
      <c r="R441" s="466"/>
      <c r="S441" s="543"/>
      <c r="T441" s="466"/>
      <c r="U441" s="543"/>
      <c r="V441" s="466"/>
      <c r="W441" s="466"/>
      <c r="X441" s="583"/>
      <c r="Y441" s="466"/>
      <c r="Z441" s="543"/>
      <c r="AA441" s="466"/>
      <c r="AB441" s="543"/>
      <c r="AC441" s="466"/>
      <c r="AE441" s="505">
        <f t="shared" si="236"/>
        <v>0</v>
      </c>
    </row>
    <row r="442" spans="1:31" ht="30" hidden="1">
      <c r="A442" s="465">
        <f t="shared" si="238"/>
        <v>26.220000000000013</v>
      </c>
      <c r="B442" s="466" t="s">
        <v>221</v>
      </c>
      <c r="C442" s="464"/>
      <c r="D442" s="465"/>
      <c r="E442" s="466"/>
      <c r="F442" s="543"/>
      <c r="G442" s="466"/>
      <c r="H442" s="466"/>
      <c r="I442" s="466"/>
      <c r="J442" s="543"/>
      <c r="K442" s="466"/>
      <c r="L442" s="543"/>
      <c r="M442" s="466"/>
      <c r="N442" s="466"/>
      <c r="O442" s="501">
        <v>0.5</v>
      </c>
      <c r="P442" s="466"/>
      <c r="Q442" s="543"/>
      <c r="R442" s="466"/>
      <c r="S442" s="543"/>
      <c r="T442" s="466"/>
      <c r="U442" s="543"/>
      <c r="V442" s="466"/>
      <c r="W442" s="466"/>
      <c r="X442" s="583"/>
      <c r="Y442" s="466"/>
      <c r="Z442" s="543"/>
      <c r="AA442" s="466"/>
      <c r="AB442" s="543"/>
      <c r="AC442" s="466"/>
      <c r="AE442" s="505">
        <f t="shared" si="236"/>
        <v>0</v>
      </c>
    </row>
    <row r="443" spans="1:31" ht="45" hidden="1">
      <c r="A443" s="465">
        <f t="shared" si="238"/>
        <v>26.230000000000015</v>
      </c>
      <c r="B443" s="466" t="s">
        <v>230</v>
      </c>
      <c r="C443" s="464"/>
      <c r="D443" s="465"/>
      <c r="E443" s="466"/>
      <c r="F443" s="543"/>
      <c r="G443" s="466"/>
      <c r="H443" s="466"/>
      <c r="I443" s="466"/>
      <c r="J443" s="543"/>
      <c r="K443" s="466"/>
      <c r="L443" s="543"/>
      <c r="M443" s="466"/>
      <c r="N443" s="466"/>
      <c r="O443" s="501">
        <v>0.2</v>
      </c>
      <c r="P443" s="466"/>
      <c r="Q443" s="543"/>
      <c r="R443" s="466"/>
      <c r="S443" s="543"/>
      <c r="T443" s="466"/>
      <c r="U443" s="543"/>
      <c r="V443" s="466"/>
      <c r="W443" s="466"/>
      <c r="X443" s="583"/>
      <c r="Y443" s="466"/>
      <c r="Z443" s="543"/>
      <c r="AA443" s="466"/>
      <c r="AB443" s="543"/>
      <c r="AC443" s="466"/>
      <c r="AE443" s="505">
        <f t="shared" si="236"/>
        <v>0</v>
      </c>
    </row>
    <row r="444" spans="1:31" ht="31.5" hidden="1">
      <c r="A444" s="447"/>
      <c r="B444" s="475" t="s">
        <v>157</v>
      </c>
      <c r="C444" s="442"/>
      <c r="D444" s="443"/>
      <c r="E444" s="475"/>
      <c r="F444" s="546"/>
      <c r="G444" s="475"/>
      <c r="H444" s="475"/>
      <c r="I444" s="475"/>
      <c r="J444" s="546"/>
      <c r="K444" s="475"/>
      <c r="L444" s="546"/>
      <c r="M444" s="475"/>
      <c r="N444" s="475"/>
      <c r="O444" s="718"/>
      <c r="P444" s="475"/>
      <c r="Q444" s="546"/>
      <c r="R444" s="475"/>
      <c r="S444" s="546"/>
      <c r="T444" s="475"/>
      <c r="U444" s="546"/>
      <c r="V444" s="475"/>
      <c r="W444" s="475"/>
      <c r="X444" s="582"/>
      <c r="Y444" s="475"/>
      <c r="Z444" s="546"/>
      <c r="AA444" s="475"/>
      <c r="AB444" s="546"/>
      <c r="AC444" s="475"/>
      <c r="AE444" s="505">
        <f t="shared" si="236"/>
        <v>0</v>
      </c>
    </row>
    <row r="445" spans="1:31" ht="31.5" hidden="1">
      <c r="A445" s="447"/>
      <c r="B445" s="475" t="s">
        <v>303</v>
      </c>
      <c r="C445" s="442"/>
      <c r="D445" s="443"/>
      <c r="E445" s="475"/>
      <c r="F445" s="546"/>
      <c r="G445" s="475"/>
      <c r="H445" s="475"/>
      <c r="I445" s="475"/>
      <c r="J445" s="546"/>
      <c r="K445" s="475"/>
      <c r="L445" s="546"/>
      <c r="M445" s="475"/>
      <c r="N445" s="475"/>
      <c r="O445" s="718"/>
      <c r="P445" s="475"/>
      <c r="Q445" s="546"/>
      <c r="R445" s="475"/>
      <c r="S445" s="546"/>
      <c r="T445" s="475"/>
      <c r="U445" s="546"/>
      <c r="V445" s="475"/>
      <c r="W445" s="475"/>
      <c r="X445" s="582"/>
      <c r="Y445" s="475"/>
      <c r="Z445" s="546"/>
      <c r="AA445" s="475"/>
      <c r="AB445" s="546"/>
      <c r="AC445" s="475"/>
      <c r="AE445" s="505">
        <f t="shared" si="236"/>
        <v>0</v>
      </c>
    </row>
    <row r="446" spans="1:31" ht="15.75" hidden="1">
      <c r="A446" s="447"/>
      <c r="B446" s="475" t="s">
        <v>158</v>
      </c>
      <c r="C446" s="442"/>
      <c r="D446" s="443"/>
      <c r="E446" s="475"/>
      <c r="F446" s="546"/>
      <c r="G446" s="475"/>
      <c r="H446" s="475"/>
      <c r="I446" s="475"/>
      <c r="J446" s="546"/>
      <c r="K446" s="475"/>
      <c r="L446" s="546"/>
      <c r="M446" s="475"/>
      <c r="N446" s="475"/>
      <c r="O446" s="718"/>
      <c r="P446" s="475"/>
      <c r="Q446" s="546"/>
      <c r="R446" s="475"/>
      <c r="S446" s="546"/>
      <c r="T446" s="475"/>
      <c r="U446" s="546"/>
      <c r="V446" s="475"/>
      <c r="W446" s="475"/>
      <c r="X446" s="582"/>
      <c r="Y446" s="475"/>
      <c r="Z446" s="546"/>
      <c r="AA446" s="475"/>
      <c r="AB446" s="546"/>
      <c r="AC446" s="475"/>
      <c r="AE446" s="505">
        <f t="shared" si="236"/>
        <v>0</v>
      </c>
    </row>
    <row r="447" spans="1:31" ht="15.75" hidden="1">
      <c r="A447" s="480"/>
      <c r="B447" s="478" t="s">
        <v>159</v>
      </c>
      <c r="C447" s="476"/>
      <c r="D447" s="477"/>
      <c r="E447" s="478"/>
      <c r="F447" s="547"/>
      <c r="G447" s="478"/>
      <c r="H447" s="478"/>
      <c r="I447" s="478"/>
      <c r="J447" s="547"/>
      <c r="K447" s="478"/>
      <c r="L447" s="547"/>
      <c r="M447" s="478"/>
      <c r="N447" s="478"/>
      <c r="O447" s="719"/>
      <c r="P447" s="478"/>
      <c r="Q447" s="547"/>
      <c r="R447" s="478"/>
      <c r="S447" s="547"/>
      <c r="T447" s="478"/>
      <c r="U447" s="547"/>
      <c r="V447" s="478"/>
      <c r="W447" s="478"/>
      <c r="X447" s="585"/>
      <c r="Y447" s="478"/>
      <c r="Z447" s="547"/>
      <c r="AA447" s="478"/>
      <c r="AB447" s="547"/>
      <c r="AC447" s="478"/>
      <c r="AE447" s="505">
        <f t="shared" si="236"/>
        <v>0</v>
      </c>
    </row>
    <row r="448" spans="1:31" ht="30" hidden="1">
      <c r="A448" s="481">
        <v>26.24</v>
      </c>
      <c r="B448" s="482" t="s">
        <v>160</v>
      </c>
      <c r="C448" s="480"/>
      <c r="D448" s="481"/>
      <c r="E448" s="482"/>
      <c r="F448" s="548"/>
      <c r="G448" s="482"/>
      <c r="H448" s="482"/>
      <c r="I448" s="482"/>
      <c r="J448" s="548"/>
      <c r="K448" s="482"/>
      <c r="L448" s="548"/>
      <c r="M448" s="482"/>
      <c r="N448" s="482"/>
      <c r="O448" s="720"/>
      <c r="P448" s="482"/>
      <c r="Q448" s="548"/>
      <c r="R448" s="482"/>
      <c r="S448" s="548"/>
      <c r="T448" s="482"/>
      <c r="U448" s="548"/>
      <c r="V448" s="482"/>
      <c r="W448" s="482"/>
      <c r="X448" s="586"/>
      <c r="Y448" s="482"/>
      <c r="Z448" s="548"/>
      <c r="AA448" s="482"/>
      <c r="AB448" s="548"/>
      <c r="AC448" s="482"/>
      <c r="AE448" s="505">
        <f t="shared" si="236"/>
        <v>0</v>
      </c>
    </row>
    <row r="449" spans="1:31" ht="30" hidden="1">
      <c r="A449" s="465">
        <f t="shared" ref="A449:A456" si="239">+A448+0.01</f>
        <v>26.25</v>
      </c>
      <c r="B449" s="482" t="s">
        <v>161</v>
      </c>
      <c r="C449" s="480"/>
      <c r="D449" s="481"/>
      <c r="E449" s="482"/>
      <c r="F449" s="548"/>
      <c r="G449" s="482"/>
      <c r="H449" s="482"/>
      <c r="I449" s="482"/>
      <c r="J449" s="548"/>
      <c r="K449" s="482"/>
      <c r="L449" s="548"/>
      <c r="M449" s="482"/>
      <c r="N449" s="482"/>
      <c r="O449" s="720"/>
      <c r="P449" s="482"/>
      <c r="Q449" s="548"/>
      <c r="R449" s="482"/>
      <c r="S449" s="548"/>
      <c r="T449" s="482"/>
      <c r="U449" s="548"/>
      <c r="V449" s="482"/>
      <c r="W449" s="482"/>
      <c r="X449" s="586"/>
      <c r="Y449" s="482"/>
      <c r="Z449" s="548"/>
      <c r="AA449" s="482"/>
      <c r="AB449" s="548"/>
      <c r="AC449" s="482"/>
      <c r="AE449" s="505">
        <f t="shared" si="236"/>
        <v>0</v>
      </c>
    </row>
    <row r="450" spans="1:31" hidden="1">
      <c r="A450" s="465">
        <f t="shared" si="239"/>
        <v>26.26</v>
      </c>
      <c r="B450" s="482" t="s">
        <v>317</v>
      </c>
      <c r="C450" s="480"/>
      <c r="D450" s="481"/>
      <c r="E450" s="482"/>
      <c r="F450" s="548"/>
      <c r="G450" s="482"/>
      <c r="H450" s="482"/>
      <c r="I450" s="482"/>
      <c r="J450" s="548"/>
      <c r="K450" s="482"/>
      <c r="L450" s="548"/>
      <c r="M450" s="482"/>
      <c r="N450" s="482"/>
      <c r="O450" s="720"/>
      <c r="P450" s="482"/>
      <c r="Q450" s="548"/>
      <c r="R450" s="482"/>
      <c r="S450" s="548"/>
      <c r="T450" s="482"/>
      <c r="U450" s="548"/>
      <c r="V450" s="482"/>
      <c r="W450" s="482"/>
      <c r="X450" s="586"/>
      <c r="Y450" s="482"/>
      <c r="Z450" s="548"/>
      <c r="AA450" s="482"/>
      <c r="AB450" s="548"/>
      <c r="AC450" s="482"/>
      <c r="AE450" s="505">
        <f t="shared" si="236"/>
        <v>0</v>
      </c>
    </row>
    <row r="451" spans="1:31" hidden="1">
      <c r="A451" s="465">
        <f t="shared" si="239"/>
        <v>26.270000000000003</v>
      </c>
      <c r="B451" s="482" t="s">
        <v>320</v>
      </c>
      <c r="C451" s="480"/>
      <c r="D451" s="481"/>
      <c r="E451" s="482"/>
      <c r="F451" s="548"/>
      <c r="G451" s="482"/>
      <c r="H451" s="482"/>
      <c r="I451" s="482"/>
      <c r="J451" s="548"/>
      <c r="K451" s="482"/>
      <c r="L451" s="548"/>
      <c r="M451" s="482"/>
      <c r="N451" s="482"/>
      <c r="O451" s="720"/>
      <c r="P451" s="482"/>
      <c r="Q451" s="548"/>
      <c r="R451" s="482"/>
      <c r="S451" s="548"/>
      <c r="T451" s="482"/>
      <c r="U451" s="548"/>
      <c r="V451" s="482"/>
      <c r="W451" s="482"/>
      <c r="X451" s="586"/>
      <c r="Y451" s="482"/>
      <c r="Z451" s="548"/>
      <c r="AA451" s="482"/>
      <c r="AB451" s="548"/>
      <c r="AC451" s="482"/>
      <c r="AE451" s="505">
        <f t="shared" si="236"/>
        <v>0</v>
      </c>
    </row>
    <row r="452" spans="1:31" hidden="1">
      <c r="A452" s="465">
        <f t="shared" si="239"/>
        <v>26.280000000000005</v>
      </c>
      <c r="B452" s="482" t="s">
        <v>321</v>
      </c>
      <c r="C452" s="480"/>
      <c r="D452" s="481"/>
      <c r="E452" s="482"/>
      <c r="F452" s="548"/>
      <c r="G452" s="482"/>
      <c r="H452" s="482"/>
      <c r="I452" s="482"/>
      <c r="J452" s="548"/>
      <c r="K452" s="482"/>
      <c r="L452" s="548"/>
      <c r="M452" s="482"/>
      <c r="N452" s="482"/>
      <c r="O452" s="720"/>
      <c r="P452" s="482"/>
      <c r="Q452" s="548"/>
      <c r="R452" s="482"/>
      <c r="S452" s="548"/>
      <c r="T452" s="482"/>
      <c r="U452" s="548"/>
      <c r="V452" s="482"/>
      <c r="W452" s="482"/>
      <c r="X452" s="586"/>
      <c r="Y452" s="482"/>
      <c r="Z452" s="548"/>
      <c r="AA452" s="482"/>
      <c r="AB452" s="548"/>
      <c r="AC452" s="482"/>
      <c r="AE452" s="505">
        <f t="shared" si="236"/>
        <v>0</v>
      </c>
    </row>
    <row r="453" spans="1:31" ht="30" hidden="1">
      <c r="A453" s="465">
        <f t="shared" si="239"/>
        <v>26.290000000000006</v>
      </c>
      <c r="B453" s="482" t="s">
        <v>162</v>
      </c>
      <c r="C453" s="480"/>
      <c r="D453" s="481"/>
      <c r="E453" s="482"/>
      <c r="F453" s="548"/>
      <c r="G453" s="482"/>
      <c r="H453" s="482"/>
      <c r="I453" s="482"/>
      <c r="J453" s="548"/>
      <c r="K453" s="482"/>
      <c r="L453" s="548"/>
      <c r="M453" s="482"/>
      <c r="N453" s="482"/>
      <c r="O453" s="501">
        <v>2</v>
      </c>
      <c r="P453" s="482"/>
      <c r="Q453" s="548"/>
      <c r="R453" s="482"/>
      <c r="S453" s="548"/>
      <c r="T453" s="482"/>
      <c r="U453" s="548"/>
      <c r="V453" s="482"/>
      <c r="W453" s="482"/>
      <c r="X453" s="586"/>
      <c r="Y453" s="482"/>
      <c r="Z453" s="548"/>
      <c r="AA453" s="482"/>
      <c r="AB453" s="548"/>
      <c r="AC453" s="482"/>
      <c r="AE453" s="505">
        <f t="shared" si="236"/>
        <v>0</v>
      </c>
    </row>
    <row r="454" spans="1:31" ht="30" hidden="1">
      <c r="A454" s="465">
        <f t="shared" si="239"/>
        <v>26.300000000000008</v>
      </c>
      <c r="B454" s="482" t="s">
        <v>163</v>
      </c>
      <c r="C454" s="480"/>
      <c r="D454" s="481"/>
      <c r="E454" s="482"/>
      <c r="F454" s="548"/>
      <c r="G454" s="482"/>
      <c r="H454" s="482"/>
      <c r="I454" s="482"/>
      <c r="J454" s="548"/>
      <c r="K454" s="482"/>
      <c r="L454" s="548"/>
      <c r="M454" s="482"/>
      <c r="N454" s="482"/>
      <c r="O454" s="501">
        <v>3</v>
      </c>
      <c r="P454" s="482"/>
      <c r="Q454" s="548"/>
      <c r="R454" s="482"/>
      <c r="S454" s="548"/>
      <c r="T454" s="482"/>
      <c r="U454" s="548"/>
      <c r="V454" s="482"/>
      <c r="W454" s="482"/>
      <c r="X454" s="586"/>
      <c r="Y454" s="482"/>
      <c r="Z454" s="548"/>
      <c r="AA454" s="482"/>
      <c r="AB454" s="548"/>
      <c r="AC454" s="482"/>
      <c r="AE454" s="505">
        <f t="shared" si="236"/>
        <v>0</v>
      </c>
    </row>
    <row r="455" spans="1:31" hidden="1">
      <c r="A455" s="465">
        <f t="shared" si="239"/>
        <v>26.310000000000009</v>
      </c>
      <c r="B455" s="482" t="s">
        <v>280</v>
      </c>
      <c r="C455" s="480"/>
      <c r="D455" s="481"/>
      <c r="E455" s="482"/>
      <c r="F455" s="548"/>
      <c r="G455" s="482"/>
      <c r="H455" s="482"/>
      <c r="I455" s="482"/>
      <c r="J455" s="548"/>
      <c r="K455" s="482"/>
      <c r="L455" s="548"/>
      <c r="M455" s="482"/>
      <c r="N455" s="482"/>
      <c r="O455" s="501">
        <v>0.375</v>
      </c>
      <c r="P455" s="482"/>
      <c r="Q455" s="548"/>
      <c r="R455" s="482"/>
      <c r="S455" s="548"/>
      <c r="T455" s="482"/>
      <c r="U455" s="548"/>
      <c r="V455" s="482"/>
      <c r="W455" s="482"/>
      <c r="X455" s="586"/>
      <c r="Y455" s="482"/>
      <c r="Z455" s="548"/>
      <c r="AA455" s="482"/>
      <c r="AB455" s="548"/>
      <c r="AC455" s="482"/>
      <c r="AE455" s="505">
        <f t="shared" si="236"/>
        <v>0</v>
      </c>
    </row>
    <row r="456" spans="1:31" ht="30" hidden="1">
      <c r="A456" s="465">
        <f t="shared" si="239"/>
        <v>26.320000000000011</v>
      </c>
      <c r="B456" s="482" t="s">
        <v>155</v>
      </c>
      <c r="C456" s="480"/>
      <c r="D456" s="481"/>
      <c r="E456" s="482"/>
      <c r="F456" s="548"/>
      <c r="G456" s="482"/>
      <c r="H456" s="482"/>
      <c r="I456" s="482"/>
      <c r="J456" s="548"/>
      <c r="K456" s="482"/>
      <c r="L456" s="548"/>
      <c r="M456" s="482"/>
      <c r="N456" s="482"/>
      <c r="O456" s="501"/>
      <c r="P456" s="482"/>
      <c r="Q456" s="548"/>
      <c r="R456" s="482"/>
      <c r="S456" s="548"/>
      <c r="T456" s="482"/>
      <c r="U456" s="548"/>
      <c r="V456" s="482"/>
      <c r="W456" s="482"/>
      <c r="X456" s="586"/>
      <c r="Y456" s="482"/>
      <c r="Z456" s="548"/>
      <c r="AA456" s="482"/>
      <c r="AB456" s="548"/>
      <c r="AC456" s="482"/>
      <c r="AE456" s="505">
        <f t="shared" si="236"/>
        <v>0</v>
      </c>
    </row>
    <row r="457" spans="1:31" ht="31.5" hidden="1">
      <c r="A457" s="481"/>
      <c r="B457" s="484" t="s">
        <v>165</v>
      </c>
      <c r="C457" s="476"/>
      <c r="D457" s="477"/>
      <c r="E457" s="484"/>
      <c r="F457" s="550"/>
      <c r="G457" s="484"/>
      <c r="H457" s="484"/>
      <c r="I457" s="484"/>
      <c r="J457" s="550"/>
      <c r="K457" s="484"/>
      <c r="L457" s="550"/>
      <c r="M457" s="484"/>
      <c r="N457" s="484"/>
      <c r="O457" s="714"/>
      <c r="P457" s="484"/>
      <c r="Q457" s="550"/>
      <c r="R457" s="484"/>
      <c r="S457" s="550"/>
      <c r="T457" s="484"/>
      <c r="U457" s="550"/>
      <c r="V457" s="484"/>
      <c r="W457" s="484"/>
      <c r="X457" s="587"/>
      <c r="Y457" s="484"/>
      <c r="Z457" s="550"/>
      <c r="AA457" s="484"/>
      <c r="AB457" s="550"/>
      <c r="AC457" s="484"/>
      <c r="AE457" s="505">
        <f t="shared" si="236"/>
        <v>0</v>
      </c>
    </row>
    <row r="458" spans="1:31" ht="15.75" hidden="1">
      <c r="A458" s="481"/>
      <c r="B458" s="484" t="s">
        <v>166</v>
      </c>
      <c r="C458" s="476"/>
      <c r="D458" s="477"/>
      <c r="E458" s="484"/>
      <c r="F458" s="550"/>
      <c r="G458" s="484"/>
      <c r="H458" s="484"/>
      <c r="I458" s="484"/>
      <c r="J458" s="550"/>
      <c r="K458" s="484"/>
      <c r="L458" s="550"/>
      <c r="M458" s="484"/>
      <c r="N458" s="484"/>
      <c r="O458" s="714"/>
      <c r="P458" s="484"/>
      <c r="Q458" s="550"/>
      <c r="R458" s="484"/>
      <c r="S458" s="550"/>
      <c r="T458" s="484"/>
      <c r="U458" s="550"/>
      <c r="V458" s="484"/>
      <c r="W458" s="484"/>
      <c r="X458" s="587"/>
      <c r="Y458" s="484"/>
      <c r="Z458" s="550"/>
      <c r="AA458" s="484"/>
      <c r="AB458" s="550"/>
      <c r="AC458" s="484"/>
      <c r="AE458" s="505">
        <f t="shared" si="236"/>
        <v>0</v>
      </c>
    </row>
    <row r="459" spans="1:31" ht="30" hidden="1">
      <c r="A459" s="447">
        <v>26.33</v>
      </c>
      <c r="B459" s="470" t="s">
        <v>167</v>
      </c>
      <c r="C459" s="468"/>
      <c r="D459" s="469"/>
      <c r="E459" s="470"/>
      <c r="F459" s="544"/>
      <c r="G459" s="470"/>
      <c r="H459" s="470"/>
      <c r="I459" s="470"/>
      <c r="J459" s="544"/>
      <c r="K459" s="470"/>
      <c r="L459" s="544"/>
      <c r="M459" s="470"/>
      <c r="N459" s="470"/>
      <c r="O459" s="501">
        <v>9</v>
      </c>
      <c r="P459" s="470"/>
      <c r="Q459" s="544"/>
      <c r="R459" s="470"/>
      <c r="S459" s="544"/>
      <c r="T459" s="470"/>
      <c r="U459" s="544"/>
      <c r="V459" s="470"/>
      <c r="W459" s="470"/>
      <c r="X459" s="588"/>
      <c r="Y459" s="470"/>
      <c r="Z459" s="544"/>
      <c r="AA459" s="470"/>
      <c r="AB459" s="544"/>
      <c r="AC459" s="470"/>
      <c r="AE459" s="505">
        <f t="shared" si="236"/>
        <v>0</v>
      </c>
    </row>
    <row r="460" spans="1:31" ht="30" hidden="1">
      <c r="A460" s="465">
        <f t="shared" ref="A460:A462" si="240">+A459+0.01</f>
        <v>26.34</v>
      </c>
      <c r="B460" s="470" t="s">
        <v>168</v>
      </c>
      <c r="C460" s="468"/>
      <c r="D460" s="469"/>
      <c r="E460" s="470"/>
      <c r="F460" s="544"/>
      <c r="G460" s="470"/>
      <c r="H460" s="470"/>
      <c r="I460" s="470"/>
      <c r="J460" s="544"/>
      <c r="K460" s="470"/>
      <c r="L460" s="544"/>
      <c r="M460" s="470"/>
      <c r="N460" s="470"/>
      <c r="O460" s="501">
        <v>0.6</v>
      </c>
      <c r="P460" s="470"/>
      <c r="Q460" s="544"/>
      <c r="R460" s="470"/>
      <c r="S460" s="544"/>
      <c r="T460" s="470"/>
      <c r="U460" s="544"/>
      <c r="V460" s="470"/>
      <c r="W460" s="470"/>
      <c r="X460" s="588"/>
      <c r="Y460" s="470"/>
      <c r="Z460" s="544"/>
      <c r="AA460" s="470"/>
      <c r="AB460" s="544"/>
      <c r="AC460" s="470"/>
      <c r="AE460" s="505">
        <f t="shared" si="236"/>
        <v>0</v>
      </c>
    </row>
    <row r="461" spans="1:31" ht="60" hidden="1">
      <c r="A461" s="465">
        <f t="shared" si="240"/>
        <v>26.35</v>
      </c>
      <c r="B461" s="450" t="s">
        <v>169</v>
      </c>
      <c r="C461" s="446"/>
      <c r="D461" s="447"/>
      <c r="E461" s="450"/>
      <c r="F461" s="537"/>
      <c r="G461" s="450"/>
      <c r="H461" s="450"/>
      <c r="I461" s="450"/>
      <c r="J461" s="537"/>
      <c r="K461" s="450"/>
      <c r="L461" s="537"/>
      <c r="M461" s="450"/>
      <c r="N461" s="450"/>
      <c r="O461" s="501">
        <v>0.5</v>
      </c>
      <c r="P461" s="450"/>
      <c r="Q461" s="537"/>
      <c r="R461" s="450"/>
      <c r="S461" s="537"/>
      <c r="T461" s="450"/>
      <c r="U461" s="537"/>
      <c r="V461" s="450"/>
      <c r="W461" s="450"/>
      <c r="X461" s="575"/>
      <c r="Y461" s="450"/>
      <c r="Z461" s="537"/>
      <c r="AA461" s="450"/>
      <c r="AB461" s="537"/>
      <c r="AC461" s="450"/>
      <c r="AE461" s="505">
        <f t="shared" si="236"/>
        <v>0</v>
      </c>
    </row>
    <row r="462" spans="1:31" hidden="1">
      <c r="A462" s="465">
        <f t="shared" si="240"/>
        <v>26.360000000000003</v>
      </c>
      <c r="B462" s="470" t="s">
        <v>170</v>
      </c>
      <c r="C462" s="468"/>
      <c r="D462" s="469"/>
      <c r="E462" s="470"/>
      <c r="F462" s="544"/>
      <c r="G462" s="470"/>
      <c r="H462" s="470"/>
      <c r="I462" s="470"/>
      <c r="J462" s="544"/>
      <c r="K462" s="470"/>
      <c r="L462" s="544"/>
      <c r="M462" s="470"/>
      <c r="N462" s="470"/>
      <c r="O462" s="715"/>
      <c r="P462" s="470"/>
      <c r="Q462" s="544"/>
      <c r="R462" s="470"/>
      <c r="S462" s="544"/>
      <c r="T462" s="470"/>
      <c r="U462" s="544"/>
      <c r="V462" s="470"/>
      <c r="W462" s="470"/>
      <c r="X462" s="588"/>
      <c r="Y462" s="470"/>
      <c r="Z462" s="544"/>
      <c r="AA462" s="470"/>
      <c r="AB462" s="544"/>
      <c r="AC462" s="470"/>
      <c r="AE462" s="505">
        <f t="shared" si="236"/>
        <v>0</v>
      </c>
    </row>
    <row r="463" spans="1:31" ht="30" hidden="1">
      <c r="A463" s="447" t="s">
        <v>19</v>
      </c>
      <c r="B463" s="470" t="s">
        <v>171</v>
      </c>
      <c r="C463" s="468"/>
      <c r="D463" s="469"/>
      <c r="E463" s="470"/>
      <c r="F463" s="544"/>
      <c r="G463" s="470"/>
      <c r="H463" s="470"/>
      <c r="I463" s="470"/>
      <c r="J463" s="544"/>
      <c r="K463" s="470"/>
      <c r="L463" s="544"/>
      <c r="M463" s="470"/>
      <c r="N463" s="470"/>
      <c r="O463" s="716">
        <v>3</v>
      </c>
      <c r="P463" s="470"/>
      <c r="Q463" s="544"/>
      <c r="R463" s="470"/>
      <c r="S463" s="544"/>
      <c r="T463" s="470"/>
      <c r="U463" s="544"/>
      <c r="V463" s="470"/>
      <c r="W463" s="470"/>
      <c r="X463" s="588"/>
      <c r="Y463" s="470"/>
      <c r="Z463" s="544"/>
      <c r="AA463" s="470"/>
      <c r="AB463" s="544"/>
      <c r="AC463" s="470"/>
      <c r="AE463" s="505">
        <f t="shared" si="236"/>
        <v>0</v>
      </c>
    </row>
    <row r="464" spans="1:31" ht="45" hidden="1">
      <c r="A464" s="447" t="s">
        <v>20</v>
      </c>
      <c r="B464" s="470" t="s">
        <v>172</v>
      </c>
      <c r="C464" s="468"/>
      <c r="D464" s="469"/>
      <c r="E464" s="470"/>
      <c r="F464" s="544"/>
      <c r="G464" s="470"/>
      <c r="H464" s="470"/>
      <c r="I464" s="470"/>
      <c r="J464" s="544"/>
      <c r="K464" s="470"/>
      <c r="L464" s="544"/>
      <c r="M464" s="470"/>
      <c r="N464" s="470"/>
      <c r="O464" s="716">
        <v>9.6</v>
      </c>
      <c r="P464" s="470"/>
      <c r="Q464" s="544"/>
      <c r="R464" s="470"/>
      <c r="S464" s="544"/>
      <c r="T464" s="470"/>
      <c r="U464" s="544"/>
      <c r="V464" s="470"/>
      <c r="W464" s="470"/>
      <c r="X464" s="588"/>
      <c r="Y464" s="470"/>
      <c r="Z464" s="544"/>
      <c r="AA464" s="470"/>
      <c r="AB464" s="544"/>
      <c r="AC464" s="470"/>
      <c r="AE464" s="505">
        <f t="shared" si="236"/>
        <v>0</v>
      </c>
    </row>
    <row r="465" spans="1:31" ht="90" hidden="1">
      <c r="A465" s="447" t="s">
        <v>21</v>
      </c>
      <c r="B465" s="470" t="s">
        <v>223</v>
      </c>
      <c r="C465" s="468"/>
      <c r="D465" s="469"/>
      <c r="E465" s="470"/>
      <c r="F465" s="544"/>
      <c r="G465" s="470"/>
      <c r="H465" s="470"/>
      <c r="I465" s="470"/>
      <c r="J465" s="544"/>
      <c r="K465" s="470"/>
      <c r="L465" s="544"/>
      <c r="M465" s="470"/>
      <c r="N465" s="470"/>
      <c r="O465" s="501">
        <v>2.88</v>
      </c>
      <c r="P465" s="470"/>
      <c r="Q465" s="544"/>
      <c r="R465" s="470"/>
      <c r="S465" s="544"/>
      <c r="T465" s="470"/>
      <c r="U465" s="544"/>
      <c r="V465" s="470"/>
      <c r="W465" s="470"/>
      <c r="X465" s="588"/>
      <c r="Y465" s="470"/>
      <c r="Z465" s="544"/>
      <c r="AA465" s="470"/>
      <c r="AB465" s="544"/>
      <c r="AC465" s="470"/>
      <c r="AE465" s="505">
        <f t="shared" si="236"/>
        <v>0</v>
      </c>
    </row>
    <row r="466" spans="1:31" ht="45" hidden="1">
      <c r="A466" s="447" t="s">
        <v>173</v>
      </c>
      <c r="B466" s="470" t="s">
        <v>174</v>
      </c>
      <c r="C466" s="468"/>
      <c r="D466" s="469"/>
      <c r="E466" s="470"/>
      <c r="F466" s="544"/>
      <c r="G466" s="470"/>
      <c r="H466" s="470"/>
      <c r="I466" s="470"/>
      <c r="J466" s="544"/>
      <c r="K466" s="470"/>
      <c r="L466" s="544"/>
      <c r="M466" s="470"/>
      <c r="N466" s="470"/>
      <c r="O466" s="501">
        <v>1.5</v>
      </c>
      <c r="P466" s="470"/>
      <c r="Q466" s="544"/>
      <c r="R466" s="470"/>
      <c r="S466" s="544"/>
      <c r="T466" s="470"/>
      <c r="U466" s="544"/>
      <c r="V466" s="470"/>
      <c r="W466" s="470"/>
      <c r="X466" s="588"/>
      <c r="Y466" s="470"/>
      <c r="Z466" s="544"/>
      <c r="AA466" s="470"/>
      <c r="AB466" s="544"/>
      <c r="AC466" s="470"/>
      <c r="AE466" s="505">
        <f t="shared" si="236"/>
        <v>0</v>
      </c>
    </row>
    <row r="467" spans="1:31" ht="30" hidden="1">
      <c r="A467" s="447" t="s">
        <v>175</v>
      </c>
      <c r="B467" s="470" t="s">
        <v>176</v>
      </c>
      <c r="C467" s="468"/>
      <c r="D467" s="469"/>
      <c r="E467" s="470"/>
      <c r="F467" s="544"/>
      <c r="G467" s="470"/>
      <c r="H467" s="470"/>
      <c r="I467" s="470"/>
      <c r="J467" s="544"/>
      <c r="K467" s="470"/>
      <c r="L467" s="544"/>
      <c r="M467" s="470"/>
      <c r="N467" s="470"/>
      <c r="O467" s="501">
        <v>1.2</v>
      </c>
      <c r="P467" s="470"/>
      <c r="Q467" s="544"/>
      <c r="R467" s="470"/>
      <c r="S467" s="544"/>
      <c r="T467" s="470"/>
      <c r="U467" s="544"/>
      <c r="V467" s="470"/>
      <c r="W467" s="470"/>
      <c r="X467" s="588"/>
      <c r="Y467" s="470"/>
      <c r="Z467" s="544"/>
      <c r="AA467" s="470"/>
      <c r="AB467" s="544"/>
      <c r="AC467" s="470"/>
      <c r="AE467" s="505">
        <f t="shared" si="236"/>
        <v>0</v>
      </c>
    </row>
    <row r="468" spans="1:31" ht="60" hidden="1">
      <c r="A468" s="447" t="s">
        <v>177</v>
      </c>
      <c r="B468" s="470" t="s">
        <v>178</v>
      </c>
      <c r="C468" s="468"/>
      <c r="D468" s="469"/>
      <c r="E468" s="470"/>
      <c r="F468" s="544"/>
      <c r="G468" s="470"/>
      <c r="H468" s="470"/>
      <c r="I468" s="470"/>
      <c r="J468" s="544"/>
      <c r="K468" s="470"/>
      <c r="L468" s="544"/>
      <c r="M468" s="470"/>
      <c r="N468" s="470"/>
      <c r="O468" s="501">
        <v>1.2</v>
      </c>
      <c r="P468" s="470"/>
      <c r="Q468" s="544"/>
      <c r="R468" s="470"/>
      <c r="S468" s="544"/>
      <c r="T468" s="470"/>
      <c r="U468" s="544"/>
      <c r="V468" s="470"/>
      <c r="W468" s="470"/>
      <c r="X468" s="588"/>
      <c r="Y468" s="470"/>
      <c r="Z468" s="544"/>
      <c r="AA468" s="470"/>
      <c r="AB468" s="544"/>
      <c r="AC468" s="470"/>
      <c r="AE468" s="505">
        <f t="shared" si="236"/>
        <v>0</v>
      </c>
    </row>
    <row r="469" spans="1:31" ht="60" hidden="1">
      <c r="A469" s="447" t="s">
        <v>179</v>
      </c>
      <c r="B469" s="470" t="s">
        <v>224</v>
      </c>
      <c r="C469" s="468"/>
      <c r="D469" s="469"/>
      <c r="E469" s="470"/>
      <c r="F469" s="544"/>
      <c r="G469" s="470"/>
      <c r="H469" s="470"/>
      <c r="I469" s="470"/>
      <c r="J469" s="544"/>
      <c r="K469" s="470"/>
      <c r="L469" s="544"/>
      <c r="M469" s="470"/>
      <c r="N469" s="470"/>
      <c r="O469" s="501">
        <v>1.8</v>
      </c>
      <c r="P469" s="470"/>
      <c r="Q469" s="544"/>
      <c r="R469" s="470"/>
      <c r="S469" s="544"/>
      <c r="T469" s="470"/>
      <c r="U469" s="544"/>
      <c r="V469" s="470"/>
      <c r="W469" s="470"/>
      <c r="X469" s="588"/>
      <c r="Y469" s="470"/>
      <c r="Z469" s="544"/>
      <c r="AA469" s="470"/>
      <c r="AB469" s="544"/>
      <c r="AC469" s="470"/>
      <c r="AE469" s="505">
        <f t="shared" si="236"/>
        <v>0</v>
      </c>
    </row>
    <row r="470" spans="1:31" ht="45" hidden="1">
      <c r="A470" s="447">
        <v>26.37</v>
      </c>
      <c r="B470" s="470" t="s">
        <v>271</v>
      </c>
      <c r="C470" s="468"/>
      <c r="D470" s="469"/>
      <c r="E470" s="470"/>
      <c r="F470" s="544"/>
      <c r="G470" s="470"/>
      <c r="H470" s="470"/>
      <c r="I470" s="470"/>
      <c r="J470" s="544"/>
      <c r="K470" s="470"/>
      <c r="L470" s="544"/>
      <c r="M470" s="470"/>
      <c r="N470" s="470"/>
      <c r="O470" s="501">
        <v>0.5</v>
      </c>
      <c r="P470" s="470"/>
      <c r="Q470" s="544"/>
      <c r="R470" s="470"/>
      <c r="S470" s="544"/>
      <c r="T470" s="470"/>
      <c r="U470" s="544"/>
      <c r="V470" s="470"/>
      <c r="W470" s="470"/>
      <c r="X470" s="588"/>
      <c r="Y470" s="470"/>
      <c r="Z470" s="544"/>
      <c r="AA470" s="470"/>
      <c r="AB470" s="544"/>
      <c r="AC470" s="470"/>
      <c r="AE470" s="505">
        <f t="shared" si="236"/>
        <v>0</v>
      </c>
    </row>
    <row r="471" spans="1:31" ht="45" hidden="1">
      <c r="A471" s="465">
        <f t="shared" ref="A471:A479" si="241">+A470+0.01</f>
        <v>26.380000000000003</v>
      </c>
      <c r="B471" s="470" t="s">
        <v>272</v>
      </c>
      <c r="C471" s="468"/>
      <c r="D471" s="469"/>
      <c r="E471" s="470"/>
      <c r="F471" s="544"/>
      <c r="G471" s="470"/>
      <c r="H471" s="470"/>
      <c r="I471" s="470"/>
      <c r="J471" s="544"/>
      <c r="K471" s="470"/>
      <c r="L471" s="544"/>
      <c r="M471" s="470"/>
      <c r="N471" s="470"/>
      <c r="O471" s="501">
        <v>0.5</v>
      </c>
      <c r="P471" s="470"/>
      <c r="Q471" s="544"/>
      <c r="R471" s="470"/>
      <c r="S471" s="544"/>
      <c r="T471" s="470"/>
      <c r="U471" s="544"/>
      <c r="V471" s="470"/>
      <c r="W471" s="470"/>
      <c r="X471" s="588"/>
      <c r="Y471" s="470"/>
      <c r="Z471" s="544"/>
      <c r="AA471" s="470"/>
      <c r="AB471" s="544"/>
      <c r="AC471" s="470"/>
      <c r="AE471" s="505">
        <f t="shared" si="236"/>
        <v>0</v>
      </c>
    </row>
    <row r="472" spans="1:31" ht="45" hidden="1">
      <c r="A472" s="465">
        <f t="shared" si="241"/>
        <v>26.390000000000004</v>
      </c>
      <c r="B472" s="470" t="s">
        <v>198</v>
      </c>
      <c r="C472" s="468"/>
      <c r="D472" s="469"/>
      <c r="E472" s="470"/>
      <c r="F472" s="544"/>
      <c r="G472" s="470"/>
      <c r="H472" s="470"/>
      <c r="I472" s="470"/>
      <c r="J472" s="544"/>
      <c r="K472" s="470"/>
      <c r="L472" s="544"/>
      <c r="M472" s="470"/>
      <c r="N472" s="470"/>
      <c r="O472" s="501">
        <v>0.625</v>
      </c>
      <c r="P472" s="470"/>
      <c r="Q472" s="544"/>
      <c r="R472" s="470"/>
      <c r="S472" s="544"/>
      <c r="T472" s="470"/>
      <c r="U472" s="544"/>
      <c r="V472" s="470"/>
      <c r="W472" s="470"/>
      <c r="X472" s="588"/>
      <c r="Y472" s="470"/>
      <c r="Z472" s="544"/>
      <c r="AA472" s="470"/>
      <c r="AB472" s="544"/>
      <c r="AC472" s="470"/>
      <c r="AE472" s="505">
        <f t="shared" si="236"/>
        <v>0</v>
      </c>
    </row>
    <row r="473" spans="1:31" ht="30" hidden="1">
      <c r="A473" s="465">
        <f t="shared" si="241"/>
        <v>26.400000000000006</v>
      </c>
      <c r="B473" s="470" t="s">
        <v>180</v>
      </c>
      <c r="C473" s="468"/>
      <c r="D473" s="469"/>
      <c r="E473" s="470"/>
      <c r="F473" s="544"/>
      <c r="G473" s="470"/>
      <c r="H473" s="470"/>
      <c r="I473" s="470"/>
      <c r="J473" s="544"/>
      <c r="K473" s="470"/>
      <c r="L473" s="544"/>
      <c r="M473" s="470"/>
      <c r="N473" s="470"/>
      <c r="O473" s="501">
        <v>0.375</v>
      </c>
      <c r="P473" s="470"/>
      <c r="Q473" s="544"/>
      <c r="R473" s="470"/>
      <c r="S473" s="544"/>
      <c r="T473" s="470"/>
      <c r="U473" s="544"/>
      <c r="V473" s="470"/>
      <c r="W473" s="470"/>
      <c r="X473" s="588"/>
      <c r="Y473" s="470"/>
      <c r="Z473" s="544"/>
      <c r="AA473" s="470"/>
      <c r="AB473" s="544"/>
      <c r="AC473" s="470"/>
      <c r="AE473" s="505">
        <f t="shared" si="236"/>
        <v>0</v>
      </c>
    </row>
    <row r="474" spans="1:31" ht="30" hidden="1">
      <c r="A474" s="465">
        <f t="shared" si="241"/>
        <v>26.410000000000007</v>
      </c>
      <c r="B474" s="470" t="s">
        <v>181</v>
      </c>
      <c r="C474" s="468"/>
      <c r="D474" s="469"/>
      <c r="E474" s="470"/>
      <c r="F474" s="544"/>
      <c r="G474" s="470"/>
      <c r="H474" s="470"/>
      <c r="I474" s="470"/>
      <c r="J474" s="544"/>
      <c r="K474" s="470"/>
      <c r="L474" s="544"/>
      <c r="M474" s="470"/>
      <c r="N474" s="470"/>
      <c r="O474" s="501">
        <v>0.375</v>
      </c>
      <c r="P474" s="470"/>
      <c r="Q474" s="544"/>
      <c r="R474" s="470"/>
      <c r="S474" s="544"/>
      <c r="T474" s="470"/>
      <c r="U474" s="544"/>
      <c r="V474" s="470"/>
      <c r="W474" s="470"/>
      <c r="X474" s="588"/>
      <c r="Y474" s="470"/>
      <c r="Z474" s="544"/>
      <c r="AA474" s="470"/>
      <c r="AB474" s="544"/>
      <c r="AC474" s="470"/>
      <c r="AE474" s="505">
        <f t="shared" si="236"/>
        <v>0</v>
      </c>
    </row>
    <row r="475" spans="1:31" ht="30" hidden="1">
      <c r="A475" s="465">
        <f t="shared" si="241"/>
        <v>26.420000000000009</v>
      </c>
      <c r="B475" s="470" t="s">
        <v>182</v>
      </c>
      <c r="C475" s="468"/>
      <c r="D475" s="469"/>
      <c r="E475" s="470"/>
      <c r="F475" s="544"/>
      <c r="G475" s="470"/>
      <c r="H475" s="470"/>
      <c r="I475" s="470"/>
      <c r="J475" s="544"/>
      <c r="K475" s="470"/>
      <c r="L475" s="544"/>
      <c r="M475" s="470"/>
      <c r="N475" s="470"/>
      <c r="O475" s="501">
        <v>0.15</v>
      </c>
      <c r="P475" s="470"/>
      <c r="Q475" s="544"/>
      <c r="R475" s="470"/>
      <c r="S475" s="544"/>
      <c r="T475" s="470"/>
      <c r="U475" s="544"/>
      <c r="V475" s="470"/>
      <c r="W475" s="470"/>
      <c r="X475" s="588"/>
      <c r="Y475" s="470"/>
      <c r="Z475" s="544"/>
      <c r="AA475" s="470"/>
      <c r="AB475" s="544"/>
      <c r="AC475" s="470"/>
      <c r="AE475" s="505">
        <f t="shared" si="236"/>
        <v>0</v>
      </c>
    </row>
    <row r="476" spans="1:31" ht="30" hidden="1">
      <c r="A476" s="465">
        <f t="shared" si="241"/>
        <v>26.43000000000001</v>
      </c>
      <c r="B476" s="470" t="s">
        <v>183</v>
      </c>
      <c r="C476" s="468"/>
      <c r="D476" s="469"/>
      <c r="E476" s="470"/>
      <c r="F476" s="544"/>
      <c r="G476" s="470"/>
      <c r="H476" s="470"/>
      <c r="I476" s="470"/>
      <c r="J476" s="544"/>
      <c r="K476" s="470"/>
      <c r="L476" s="544"/>
      <c r="M476" s="470"/>
      <c r="N476" s="470"/>
      <c r="O476" s="501">
        <v>0.15</v>
      </c>
      <c r="P476" s="470"/>
      <c r="Q476" s="544"/>
      <c r="R476" s="470"/>
      <c r="S476" s="544"/>
      <c r="T476" s="470"/>
      <c r="U476" s="544"/>
      <c r="V476" s="470"/>
      <c r="W476" s="470"/>
      <c r="X476" s="588"/>
      <c r="Y476" s="470"/>
      <c r="Z476" s="544"/>
      <c r="AA476" s="470"/>
      <c r="AB476" s="544"/>
      <c r="AC476" s="470"/>
      <c r="AE476" s="505">
        <f t="shared" si="236"/>
        <v>0</v>
      </c>
    </row>
    <row r="477" spans="1:31" ht="30" hidden="1">
      <c r="A477" s="465">
        <f t="shared" si="241"/>
        <v>26.440000000000012</v>
      </c>
      <c r="B477" s="470" t="s">
        <v>184</v>
      </c>
      <c r="C477" s="468"/>
      <c r="D477" s="469"/>
      <c r="E477" s="470"/>
      <c r="F477" s="544"/>
      <c r="G477" s="470"/>
      <c r="H477" s="470"/>
      <c r="I477" s="470"/>
      <c r="J477" s="544"/>
      <c r="K477" s="470"/>
      <c r="L477" s="544"/>
      <c r="M477" s="470"/>
      <c r="N477" s="470"/>
      <c r="O477" s="501"/>
      <c r="P477" s="470"/>
      <c r="Q477" s="544"/>
      <c r="R477" s="470"/>
      <c r="S477" s="544"/>
      <c r="T477" s="470"/>
      <c r="U477" s="544"/>
      <c r="V477" s="470"/>
      <c r="W477" s="470"/>
      <c r="X477" s="588"/>
      <c r="Y477" s="470"/>
      <c r="Z477" s="544"/>
      <c r="AA477" s="470"/>
      <c r="AB477" s="544"/>
      <c r="AC477" s="470"/>
      <c r="AE477" s="505">
        <f t="shared" si="236"/>
        <v>0</v>
      </c>
    </row>
    <row r="478" spans="1:31" ht="30" hidden="1">
      <c r="A478" s="465">
        <f t="shared" si="241"/>
        <v>26.450000000000014</v>
      </c>
      <c r="B478" s="470" t="s">
        <v>185</v>
      </c>
      <c r="C478" s="468"/>
      <c r="D478" s="469"/>
      <c r="E478" s="470"/>
      <c r="F478" s="544"/>
      <c r="G478" s="470"/>
      <c r="H478" s="470"/>
      <c r="I478" s="470"/>
      <c r="J478" s="544"/>
      <c r="K478" s="470"/>
      <c r="L478" s="544"/>
      <c r="M478" s="470"/>
      <c r="N478" s="470"/>
      <c r="O478" s="501">
        <v>0.25</v>
      </c>
      <c r="P478" s="470"/>
      <c r="Q478" s="544"/>
      <c r="R478" s="470"/>
      <c r="S478" s="544"/>
      <c r="T478" s="470"/>
      <c r="U478" s="544"/>
      <c r="V478" s="470"/>
      <c r="W478" s="470"/>
      <c r="X478" s="588"/>
      <c r="Y478" s="470"/>
      <c r="Z478" s="544"/>
      <c r="AA478" s="470"/>
      <c r="AB478" s="544"/>
      <c r="AC478" s="470"/>
      <c r="AE478" s="505">
        <f t="shared" si="236"/>
        <v>0</v>
      </c>
    </row>
    <row r="479" spans="1:31" ht="45" hidden="1">
      <c r="A479" s="465">
        <f t="shared" si="241"/>
        <v>26.460000000000015</v>
      </c>
      <c r="B479" s="470" t="s">
        <v>186</v>
      </c>
      <c r="C479" s="468"/>
      <c r="D479" s="469"/>
      <c r="E479" s="470"/>
      <c r="F479" s="544"/>
      <c r="G479" s="470"/>
      <c r="H479" s="470"/>
      <c r="I479" s="470"/>
      <c r="J479" s="544"/>
      <c r="K479" s="470"/>
      <c r="L479" s="544"/>
      <c r="M479" s="470"/>
      <c r="N479" s="470"/>
      <c r="O479" s="501">
        <v>0.1</v>
      </c>
      <c r="P479" s="470"/>
      <c r="Q479" s="544"/>
      <c r="R479" s="470"/>
      <c r="S479" s="544"/>
      <c r="T479" s="470"/>
      <c r="U479" s="544"/>
      <c r="V479" s="470"/>
      <c r="W479" s="470"/>
      <c r="X479" s="588"/>
      <c r="Y479" s="470"/>
      <c r="Z479" s="544"/>
      <c r="AA479" s="470"/>
      <c r="AB479" s="544"/>
      <c r="AC479" s="470"/>
      <c r="AE479" s="505">
        <f t="shared" si="236"/>
        <v>0</v>
      </c>
    </row>
    <row r="480" spans="1:31" ht="31.5" hidden="1">
      <c r="A480" s="447"/>
      <c r="B480" s="444" t="s">
        <v>187</v>
      </c>
      <c r="C480" s="442"/>
      <c r="D480" s="443"/>
      <c r="E480" s="444"/>
      <c r="F480" s="538"/>
      <c r="G480" s="444"/>
      <c r="H480" s="444"/>
      <c r="I480" s="444"/>
      <c r="J480" s="538"/>
      <c r="K480" s="444"/>
      <c r="L480" s="538"/>
      <c r="M480" s="444"/>
      <c r="N480" s="444"/>
      <c r="O480" s="718"/>
      <c r="P480" s="444"/>
      <c r="Q480" s="538"/>
      <c r="R480" s="444"/>
      <c r="S480" s="538"/>
      <c r="T480" s="444"/>
      <c r="U480" s="538"/>
      <c r="V480" s="444"/>
      <c r="W480" s="444"/>
      <c r="X480" s="576"/>
      <c r="Y480" s="444"/>
      <c r="Z480" s="538"/>
      <c r="AA480" s="444"/>
      <c r="AB480" s="538"/>
      <c r="AC480" s="444"/>
      <c r="AE480" s="505">
        <f t="shared" si="236"/>
        <v>0</v>
      </c>
    </row>
    <row r="481" spans="1:31" ht="31.5" hidden="1">
      <c r="A481" s="447"/>
      <c r="B481" s="444" t="s">
        <v>304</v>
      </c>
      <c r="C481" s="442"/>
      <c r="D481" s="443"/>
      <c r="E481" s="444"/>
      <c r="F481" s="538"/>
      <c r="G481" s="444"/>
      <c r="H481" s="444"/>
      <c r="I481" s="444"/>
      <c r="J481" s="538"/>
      <c r="K481" s="444"/>
      <c r="L481" s="538"/>
      <c r="M481" s="444"/>
      <c r="N481" s="444"/>
      <c r="O481" s="718"/>
      <c r="P481" s="444"/>
      <c r="Q481" s="538"/>
      <c r="R481" s="444"/>
      <c r="S481" s="538"/>
      <c r="T481" s="444"/>
      <c r="U481" s="538"/>
      <c r="V481" s="444"/>
      <c r="W481" s="444"/>
      <c r="X481" s="576"/>
      <c r="Y481" s="444"/>
      <c r="Z481" s="538"/>
      <c r="AA481" s="444"/>
      <c r="AB481" s="538"/>
      <c r="AC481" s="444"/>
      <c r="AE481" s="505">
        <f t="shared" si="236"/>
        <v>0</v>
      </c>
    </row>
    <row r="482" spans="1:31" ht="15.75" hidden="1">
      <c r="A482" s="447"/>
      <c r="B482" s="444" t="s">
        <v>188</v>
      </c>
      <c r="C482" s="442"/>
      <c r="D482" s="443"/>
      <c r="E482" s="444"/>
      <c r="F482" s="538"/>
      <c r="G482" s="444"/>
      <c r="H482" s="444"/>
      <c r="I482" s="444"/>
      <c r="J482" s="538"/>
      <c r="K482" s="444"/>
      <c r="L482" s="538"/>
      <c r="M482" s="444"/>
      <c r="N482" s="444"/>
      <c r="O482" s="718"/>
      <c r="P482" s="444"/>
      <c r="Q482" s="538"/>
      <c r="R482" s="444"/>
      <c r="S482" s="538"/>
      <c r="T482" s="444"/>
      <c r="U482" s="538"/>
      <c r="V482" s="444"/>
      <c r="W482" s="444"/>
      <c r="X482" s="576"/>
      <c r="Y482" s="444"/>
      <c r="Z482" s="538"/>
      <c r="AA482" s="444"/>
      <c r="AB482" s="538"/>
      <c r="AC482" s="444"/>
      <c r="AE482" s="505">
        <f t="shared" si="236"/>
        <v>0</v>
      </c>
    </row>
    <row r="483" spans="1:31" ht="15.75" hidden="1">
      <c r="A483" s="446"/>
      <c r="B483" s="444" t="s">
        <v>189</v>
      </c>
      <c r="C483" s="442"/>
      <c r="D483" s="443"/>
      <c r="E483" s="444"/>
      <c r="F483" s="538"/>
      <c r="G483" s="444"/>
      <c r="H483" s="444"/>
      <c r="I483" s="444"/>
      <c r="J483" s="538"/>
      <c r="K483" s="444"/>
      <c r="L483" s="538"/>
      <c r="M483" s="444"/>
      <c r="N483" s="444"/>
      <c r="O483" s="718"/>
      <c r="P483" s="444"/>
      <c r="Q483" s="538"/>
      <c r="R483" s="444"/>
      <c r="S483" s="538"/>
      <c r="T483" s="444"/>
      <c r="U483" s="538"/>
      <c r="V483" s="444"/>
      <c r="W483" s="444"/>
      <c r="X483" s="576"/>
      <c r="Y483" s="444"/>
      <c r="Z483" s="538"/>
      <c r="AA483" s="444"/>
      <c r="AB483" s="538"/>
      <c r="AC483" s="444"/>
      <c r="AE483" s="505">
        <f t="shared" si="236"/>
        <v>0</v>
      </c>
    </row>
    <row r="484" spans="1:31" ht="30" hidden="1">
      <c r="A484" s="447">
        <v>26.47</v>
      </c>
      <c r="B484" s="450" t="s">
        <v>160</v>
      </c>
      <c r="C484" s="446"/>
      <c r="D484" s="447"/>
      <c r="E484" s="450"/>
      <c r="F484" s="537"/>
      <c r="G484" s="450"/>
      <c r="H484" s="450"/>
      <c r="I484" s="450"/>
      <c r="J484" s="537"/>
      <c r="K484" s="450"/>
      <c r="L484" s="537"/>
      <c r="M484" s="450"/>
      <c r="N484" s="450"/>
      <c r="O484" s="501"/>
      <c r="P484" s="450"/>
      <c r="Q484" s="537"/>
      <c r="R484" s="450"/>
      <c r="S484" s="537"/>
      <c r="T484" s="450"/>
      <c r="U484" s="537"/>
      <c r="V484" s="450"/>
      <c r="W484" s="450"/>
      <c r="X484" s="575"/>
      <c r="Y484" s="450"/>
      <c r="Z484" s="537"/>
      <c r="AA484" s="450"/>
      <c r="AB484" s="537"/>
      <c r="AC484" s="450"/>
      <c r="AE484" s="505">
        <f t="shared" si="236"/>
        <v>0</v>
      </c>
    </row>
    <row r="485" spans="1:31" ht="30" hidden="1">
      <c r="A485" s="465">
        <f t="shared" ref="A485:A492" si="242">+A484+0.01</f>
        <v>26.48</v>
      </c>
      <c r="B485" s="450" t="s">
        <v>273</v>
      </c>
      <c r="C485" s="446"/>
      <c r="D485" s="447"/>
      <c r="E485" s="450"/>
      <c r="F485" s="537"/>
      <c r="G485" s="450"/>
      <c r="H485" s="450"/>
      <c r="I485" s="450"/>
      <c r="J485" s="537"/>
      <c r="K485" s="450"/>
      <c r="L485" s="537"/>
      <c r="M485" s="450"/>
      <c r="N485" s="450"/>
      <c r="O485" s="501"/>
      <c r="P485" s="450"/>
      <c r="Q485" s="537"/>
      <c r="R485" s="450"/>
      <c r="S485" s="537"/>
      <c r="T485" s="450"/>
      <c r="U485" s="537"/>
      <c r="V485" s="450"/>
      <c r="W485" s="450"/>
      <c r="X485" s="575"/>
      <c r="Y485" s="450"/>
      <c r="Z485" s="537"/>
      <c r="AA485" s="450"/>
      <c r="AB485" s="537"/>
      <c r="AC485" s="450"/>
      <c r="AE485" s="505">
        <f t="shared" ref="AE485:AE520" si="243">AD485-AB485</f>
        <v>0</v>
      </c>
    </row>
    <row r="486" spans="1:31" hidden="1">
      <c r="A486" s="465">
        <f t="shared" si="242"/>
        <v>26.490000000000002</v>
      </c>
      <c r="B486" s="450" t="s">
        <v>121</v>
      </c>
      <c r="C486" s="446"/>
      <c r="D486" s="447"/>
      <c r="E486" s="450"/>
      <c r="F486" s="537"/>
      <c r="G486" s="450"/>
      <c r="H486" s="450"/>
      <c r="I486" s="450"/>
      <c r="J486" s="537"/>
      <c r="K486" s="450"/>
      <c r="L486" s="537"/>
      <c r="M486" s="450"/>
      <c r="N486" s="450"/>
      <c r="O486" s="501"/>
      <c r="P486" s="450"/>
      <c r="Q486" s="537"/>
      <c r="R486" s="450"/>
      <c r="S486" s="537"/>
      <c r="T486" s="450"/>
      <c r="U486" s="537"/>
      <c r="V486" s="450"/>
      <c r="W486" s="450"/>
      <c r="X486" s="575"/>
      <c r="Y486" s="450"/>
      <c r="Z486" s="537"/>
      <c r="AA486" s="450"/>
      <c r="AB486" s="537"/>
      <c r="AC486" s="450"/>
      <c r="AE486" s="505">
        <f t="shared" si="243"/>
        <v>0</v>
      </c>
    </row>
    <row r="487" spans="1:31" hidden="1">
      <c r="A487" s="465">
        <f t="shared" si="242"/>
        <v>26.500000000000004</v>
      </c>
      <c r="B487" s="450" t="s">
        <v>322</v>
      </c>
      <c r="C487" s="446"/>
      <c r="D487" s="447"/>
      <c r="E487" s="450"/>
      <c r="F487" s="537"/>
      <c r="G487" s="450"/>
      <c r="H487" s="450"/>
      <c r="I487" s="450"/>
      <c r="J487" s="537"/>
      <c r="K487" s="450"/>
      <c r="L487" s="537"/>
      <c r="M487" s="450"/>
      <c r="N487" s="450"/>
      <c r="O487" s="501"/>
      <c r="P487" s="450"/>
      <c r="Q487" s="537"/>
      <c r="R487" s="450"/>
      <c r="S487" s="537"/>
      <c r="T487" s="450"/>
      <c r="U487" s="537"/>
      <c r="V487" s="450"/>
      <c r="W487" s="450"/>
      <c r="X487" s="575"/>
      <c r="Y487" s="450"/>
      <c r="Z487" s="537"/>
      <c r="AA487" s="450"/>
      <c r="AB487" s="537"/>
      <c r="AC487" s="450"/>
      <c r="AE487" s="505">
        <f t="shared" si="243"/>
        <v>0</v>
      </c>
    </row>
    <row r="488" spans="1:31" hidden="1">
      <c r="A488" s="465">
        <f t="shared" si="242"/>
        <v>26.510000000000005</v>
      </c>
      <c r="B488" s="450" t="s">
        <v>321</v>
      </c>
      <c r="C488" s="446"/>
      <c r="D488" s="447"/>
      <c r="E488" s="450"/>
      <c r="F488" s="537"/>
      <c r="G488" s="450"/>
      <c r="H488" s="450"/>
      <c r="I488" s="450"/>
      <c r="J488" s="537"/>
      <c r="K488" s="450"/>
      <c r="L488" s="537"/>
      <c r="M488" s="450"/>
      <c r="N488" s="450"/>
      <c r="O488" s="501"/>
      <c r="P488" s="450"/>
      <c r="Q488" s="537"/>
      <c r="R488" s="450"/>
      <c r="S488" s="537"/>
      <c r="T488" s="450"/>
      <c r="U488" s="537"/>
      <c r="V488" s="450"/>
      <c r="W488" s="450"/>
      <c r="X488" s="575"/>
      <c r="Y488" s="450"/>
      <c r="Z488" s="537"/>
      <c r="AA488" s="450"/>
      <c r="AB488" s="537"/>
      <c r="AC488" s="450"/>
      <c r="AE488" s="505">
        <f t="shared" si="243"/>
        <v>0</v>
      </c>
    </row>
    <row r="489" spans="1:31" ht="30" hidden="1">
      <c r="A489" s="465">
        <f t="shared" si="242"/>
        <v>26.520000000000007</v>
      </c>
      <c r="B489" s="450" t="s">
        <v>162</v>
      </c>
      <c r="C489" s="446"/>
      <c r="D489" s="447"/>
      <c r="E489" s="450"/>
      <c r="F489" s="537"/>
      <c r="G489" s="450"/>
      <c r="H489" s="450"/>
      <c r="I489" s="450"/>
      <c r="J489" s="537"/>
      <c r="K489" s="450"/>
      <c r="L489" s="537"/>
      <c r="M489" s="450"/>
      <c r="N489" s="450"/>
      <c r="O489" s="501">
        <v>2.5</v>
      </c>
      <c r="P489" s="450"/>
      <c r="Q489" s="537"/>
      <c r="R489" s="450"/>
      <c r="S489" s="537"/>
      <c r="T489" s="450"/>
      <c r="U489" s="537"/>
      <c r="V489" s="450"/>
      <c r="W489" s="450"/>
      <c r="X489" s="575"/>
      <c r="Y489" s="450"/>
      <c r="Z489" s="537"/>
      <c r="AA489" s="450"/>
      <c r="AB489" s="537"/>
      <c r="AC489" s="450"/>
      <c r="AE489" s="505">
        <f t="shared" si="243"/>
        <v>0</v>
      </c>
    </row>
    <row r="490" spans="1:31" ht="30" hidden="1">
      <c r="A490" s="465">
        <f t="shared" si="242"/>
        <v>26.530000000000008</v>
      </c>
      <c r="B490" s="450" t="s">
        <v>15</v>
      </c>
      <c r="C490" s="446"/>
      <c r="D490" s="447"/>
      <c r="E490" s="450"/>
      <c r="F490" s="537"/>
      <c r="G490" s="450"/>
      <c r="H490" s="450"/>
      <c r="I490" s="450"/>
      <c r="J490" s="537"/>
      <c r="K490" s="450"/>
      <c r="L490" s="537"/>
      <c r="M490" s="450"/>
      <c r="N490" s="450"/>
      <c r="O490" s="501">
        <v>3</v>
      </c>
      <c r="P490" s="450"/>
      <c r="Q490" s="537"/>
      <c r="R490" s="450"/>
      <c r="S490" s="537"/>
      <c r="T490" s="450"/>
      <c r="U490" s="537"/>
      <c r="V490" s="450"/>
      <c r="W490" s="450"/>
      <c r="X490" s="575"/>
      <c r="Y490" s="450"/>
      <c r="Z490" s="537"/>
      <c r="AA490" s="450"/>
      <c r="AB490" s="537"/>
      <c r="AC490" s="450"/>
      <c r="AE490" s="505">
        <f t="shared" si="243"/>
        <v>0</v>
      </c>
    </row>
    <row r="491" spans="1:31" hidden="1">
      <c r="A491" s="465">
        <f t="shared" si="242"/>
        <v>26.54000000000001</v>
      </c>
      <c r="B491" s="450" t="s">
        <v>280</v>
      </c>
      <c r="C491" s="446"/>
      <c r="D491" s="447"/>
      <c r="E491" s="450"/>
      <c r="F491" s="537"/>
      <c r="G491" s="450"/>
      <c r="H491" s="450"/>
      <c r="I491" s="450"/>
      <c r="J491" s="537"/>
      <c r="K491" s="450"/>
      <c r="L491" s="537"/>
      <c r="M491" s="450"/>
      <c r="N491" s="450"/>
      <c r="O491" s="501">
        <v>0.375</v>
      </c>
      <c r="P491" s="450"/>
      <c r="Q491" s="537"/>
      <c r="R491" s="450"/>
      <c r="S491" s="537"/>
      <c r="T491" s="450"/>
      <c r="U491" s="537"/>
      <c r="V491" s="450"/>
      <c r="W491" s="450"/>
      <c r="X491" s="575"/>
      <c r="Y491" s="450"/>
      <c r="Z491" s="537"/>
      <c r="AA491" s="450"/>
      <c r="AB491" s="537"/>
      <c r="AC491" s="450"/>
      <c r="AE491" s="505">
        <f t="shared" si="243"/>
        <v>0</v>
      </c>
    </row>
    <row r="492" spans="1:31" ht="30" hidden="1">
      <c r="A492" s="465">
        <f t="shared" si="242"/>
        <v>26.550000000000011</v>
      </c>
      <c r="B492" s="450" t="s">
        <v>155</v>
      </c>
      <c r="C492" s="446"/>
      <c r="D492" s="447"/>
      <c r="E492" s="450"/>
      <c r="F492" s="537"/>
      <c r="G492" s="450"/>
      <c r="H492" s="450"/>
      <c r="I492" s="450"/>
      <c r="J492" s="537"/>
      <c r="K492" s="450"/>
      <c r="L492" s="537"/>
      <c r="M492" s="450"/>
      <c r="N492" s="450"/>
      <c r="O492" s="501"/>
      <c r="P492" s="450"/>
      <c r="Q492" s="537"/>
      <c r="R492" s="450"/>
      <c r="S492" s="537"/>
      <c r="T492" s="450"/>
      <c r="U492" s="537"/>
      <c r="V492" s="450"/>
      <c r="W492" s="450"/>
      <c r="X492" s="575"/>
      <c r="Y492" s="450"/>
      <c r="Z492" s="537"/>
      <c r="AA492" s="450"/>
      <c r="AB492" s="537"/>
      <c r="AC492" s="450"/>
      <c r="AE492" s="505">
        <f t="shared" si="243"/>
        <v>0</v>
      </c>
    </row>
    <row r="493" spans="1:31" ht="31.5" hidden="1">
      <c r="A493" s="447"/>
      <c r="B493" s="475" t="s">
        <v>190</v>
      </c>
      <c r="C493" s="442"/>
      <c r="D493" s="443"/>
      <c r="E493" s="475"/>
      <c r="F493" s="546"/>
      <c r="G493" s="475"/>
      <c r="H493" s="475"/>
      <c r="I493" s="475"/>
      <c r="J493" s="546"/>
      <c r="K493" s="475"/>
      <c r="L493" s="546"/>
      <c r="M493" s="475"/>
      <c r="N493" s="475"/>
      <c r="O493" s="718"/>
      <c r="P493" s="475"/>
      <c r="Q493" s="546"/>
      <c r="R493" s="475"/>
      <c r="S493" s="546"/>
      <c r="T493" s="475"/>
      <c r="U493" s="546"/>
      <c r="V493" s="475"/>
      <c r="W493" s="475"/>
      <c r="X493" s="582"/>
      <c r="Y493" s="475"/>
      <c r="Z493" s="546"/>
      <c r="AA493" s="475"/>
      <c r="AB493" s="546"/>
      <c r="AC493" s="475"/>
      <c r="AE493" s="505">
        <f t="shared" si="243"/>
        <v>0</v>
      </c>
    </row>
    <row r="494" spans="1:31" ht="15.75" hidden="1">
      <c r="A494" s="446"/>
      <c r="B494" s="444" t="s">
        <v>191</v>
      </c>
      <c r="C494" s="442"/>
      <c r="D494" s="443"/>
      <c r="E494" s="444"/>
      <c r="F494" s="538"/>
      <c r="G494" s="444"/>
      <c r="H494" s="444"/>
      <c r="I494" s="444"/>
      <c r="J494" s="538"/>
      <c r="K494" s="444"/>
      <c r="L494" s="538"/>
      <c r="M494" s="444"/>
      <c r="N494" s="444"/>
      <c r="O494" s="718"/>
      <c r="P494" s="444"/>
      <c r="Q494" s="538"/>
      <c r="R494" s="444"/>
      <c r="S494" s="538"/>
      <c r="T494" s="444"/>
      <c r="U494" s="538"/>
      <c r="V494" s="444"/>
      <c r="W494" s="444"/>
      <c r="X494" s="576"/>
      <c r="Y494" s="444"/>
      <c r="Z494" s="538"/>
      <c r="AA494" s="444"/>
      <c r="AB494" s="538"/>
      <c r="AC494" s="444"/>
      <c r="AE494" s="505">
        <f t="shared" si="243"/>
        <v>0</v>
      </c>
    </row>
    <row r="495" spans="1:31" ht="30" hidden="1">
      <c r="A495" s="465">
        <f>+A492+0.01</f>
        <v>26.560000000000013</v>
      </c>
      <c r="B495" s="466" t="s">
        <v>208</v>
      </c>
      <c r="C495" s="464"/>
      <c r="D495" s="465"/>
      <c r="E495" s="466"/>
      <c r="F495" s="543"/>
      <c r="G495" s="466"/>
      <c r="H495" s="466"/>
      <c r="I495" s="466"/>
      <c r="J495" s="543"/>
      <c r="K495" s="466"/>
      <c r="L495" s="543"/>
      <c r="M495" s="466"/>
      <c r="N495" s="466"/>
      <c r="O495" s="733">
        <v>9</v>
      </c>
      <c r="P495" s="466"/>
      <c r="Q495" s="543"/>
      <c r="R495" s="466"/>
      <c r="S495" s="543"/>
      <c r="T495" s="466"/>
      <c r="U495" s="543"/>
      <c r="V495" s="466"/>
      <c r="W495" s="466"/>
      <c r="X495" s="583"/>
      <c r="Y495" s="466"/>
      <c r="Z495" s="543"/>
      <c r="AA495" s="466"/>
      <c r="AB495" s="543"/>
      <c r="AC495" s="466"/>
      <c r="AE495" s="505">
        <f t="shared" si="243"/>
        <v>0</v>
      </c>
    </row>
    <row r="496" spans="1:31" ht="30" hidden="1">
      <c r="A496" s="465">
        <f t="shared" ref="A496:A498" si="244">+A495+0.01</f>
        <v>26.570000000000014</v>
      </c>
      <c r="B496" s="466" t="s">
        <v>209</v>
      </c>
      <c r="C496" s="464"/>
      <c r="D496" s="465"/>
      <c r="E496" s="466"/>
      <c r="F496" s="543"/>
      <c r="G496" s="466"/>
      <c r="H496" s="466"/>
      <c r="I496" s="466"/>
      <c r="J496" s="543"/>
      <c r="K496" s="466"/>
      <c r="L496" s="543"/>
      <c r="M496" s="466"/>
      <c r="N496" s="466"/>
      <c r="O496" s="733">
        <v>0.60000000000000009</v>
      </c>
      <c r="P496" s="466"/>
      <c r="Q496" s="543"/>
      <c r="R496" s="466"/>
      <c r="S496" s="543"/>
      <c r="T496" s="466"/>
      <c r="U496" s="543"/>
      <c r="V496" s="466"/>
      <c r="W496" s="466"/>
      <c r="X496" s="583"/>
      <c r="Y496" s="466"/>
      <c r="Z496" s="543"/>
      <c r="AA496" s="466"/>
      <c r="AB496" s="543"/>
      <c r="AC496" s="466"/>
      <c r="AE496" s="505">
        <f t="shared" si="243"/>
        <v>0</v>
      </c>
    </row>
    <row r="497" spans="1:31" ht="75" hidden="1">
      <c r="A497" s="465">
        <f t="shared" si="244"/>
        <v>26.580000000000016</v>
      </c>
      <c r="B497" s="466" t="s">
        <v>210</v>
      </c>
      <c r="C497" s="464"/>
      <c r="D497" s="465"/>
      <c r="E497" s="466"/>
      <c r="F497" s="543"/>
      <c r="G497" s="466"/>
      <c r="H497" s="466"/>
      <c r="I497" s="466"/>
      <c r="J497" s="543"/>
      <c r="K497" s="466"/>
      <c r="L497" s="543"/>
      <c r="M497" s="466"/>
      <c r="N497" s="466"/>
      <c r="O497" s="733">
        <v>0.5</v>
      </c>
      <c r="P497" s="466"/>
      <c r="Q497" s="543"/>
      <c r="R497" s="466"/>
      <c r="S497" s="543"/>
      <c r="T497" s="466"/>
      <c r="U497" s="543"/>
      <c r="V497" s="466"/>
      <c r="W497" s="466"/>
      <c r="X497" s="583"/>
      <c r="Y497" s="466"/>
      <c r="Z497" s="543"/>
      <c r="AA497" s="466"/>
      <c r="AB497" s="543"/>
      <c r="AC497" s="466"/>
      <c r="AE497" s="505">
        <f t="shared" si="243"/>
        <v>0</v>
      </c>
    </row>
    <row r="498" spans="1:31" hidden="1">
      <c r="A498" s="465">
        <f t="shared" si="244"/>
        <v>26.590000000000018</v>
      </c>
      <c r="B498" s="466" t="s">
        <v>18</v>
      </c>
      <c r="C498" s="464"/>
      <c r="D498" s="465"/>
      <c r="E498" s="466"/>
      <c r="F498" s="543"/>
      <c r="G498" s="466"/>
      <c r="H498" s="466"/>
      <c r="I498" s="466"/>
      <c r="J498" s="543"/>
      <c r="K498" s="466"/>
      <c r="L498" s="543"/>
      <c r="M498" s="466"/>
      <c r="N498" s="466"/>
      <c r="O498" s="715"/>
      <c r="P498" s="466"/>
      <c r="Q498" s="543"/>
      <c r="R498" s="466"/>
      <c r="S498" s="543"/>
      <c r="T498" s="466"/>
      <c r="U498" s="543"/>
      <c r="V498" s="466"/>
      <c r="W498" s="466"/>
      <c r="X498" s="583"/>
      <c r="Y498" s="466"/>
      <c r="Z498" s="543"/>
      <c r="AA498" s="466"/>
      <c r="AB498" s="543"/>
      <c r="AC498" s="466"/>
      <c r="AE498" s="505">
        <f t="shared" si="243"/>
        <v>0</v>
      </c>
    </row>
    <row r="499" spans="1:31" ht="30" hidden="1">
      <c r="A499" s="447" t="s">
        <v>19</v>
      </c>
      <c r="B499" s="486" t="s">
        <v>211</v>
      </c>
      <c r="C499" s="485"/>
      <c r="D499" s="567"/>
      <c r="E499" s="486"/>
      <c r="F499" s="551"/>
      <c r="G499" s="486"/>
      <c r="H499" s="486"/>
      <c r="I499" s="486"/>
      <c r="J499" s="551"/>
      <c r="K499" s="486"/>
      <c r="L499" s="551"/>
      <c r="M499" s="486"/>
      <c r="N499" s="486"/>
      <c r="O499" s="501">
        <v>3</v>
      </c>
      <c r="P499" s="486"/>
      <c r="Q499" s="551"/>
      <c r="R499" s="486"/>
      <c r="S499" s="551"/>
      <c r="T499" s="486"/>
      <c r="U499" s="551"/>
      <c r="V499" s="486"/>
      <c r="W499" s="486"/>
      <c r="X499" s="584"/>
      <c r="Y499" s="486"/>
      <c r="Z499" s="551"/>
      <c r="AA499" s="486"/>
      <c r="AB499" s="551"/>
      <c r="AC499" s="486"/>
      <c r="AE499" s="505">
        <f t="shared" si="243"/>
        <v>0</v>
      </c>
    </row>
    <row r="500" spans="1:31" ht="90" hidden="1">
      <c r="A500" s="447" t="s">
        <v>20</v>
      </c>
      <c r="B500" s="450" t="s">
        <v>192</v>
      </c>
      <c r="C500" s="446"/>
      <c r="D500" s="447"/>
      <c r="E500" s="450"/>
      <c r="F500" s="537"/>
      <c r="G500" s="450"/>
      <c r="H500" s="450"/>
      <c r="I500" s="450"/>
      <c r="J500" s="537"/>
      <c r="K500" s="450"/>
      <c r="L500" s="537"/>
      <c r="M500" s="450"/>
      <c r="N500" s="450"/>
      <c r="O500" s="501">
        <v>2.88</v>
      </c>
      <c r="P500" s="450"/>
      <c r="Q500" s="537"/>
      <c r="R500" s="450"/>
      <c r="S500" s="537"/>
      <c r="T500" s="450"/>
      <c r="U500" s="537"/>
      <c r="V500" s="450"/>
      <c r="W500" s="450"/>
      <c r="X500" s="575"/>
      <c r="Y500" s="450"/>
      <c r="Z500" s="537"/>
      <c r="AA500" s="450"/>
      <c r="AB500" s="537"/>
      <c r="AC500" s="450"/>
      <c r="AE500" s="505">
        <f t="shared" si="243"/>
        <v>0</v>
      </c>
    </row>
    <row r="501" spans="1:31" ht="30" hidden="1">
      <c r="A501" s="447" t="s">
        <v>21</v>
      </c>
      <c r="B501" s="450" t="s">
        <v>193</v>
      </c>
      <c r="C501" s="446"/>
      <c r="D501" s="447"/>
      <c r="E501" s="450"/>
      <c r="F501" s="537"/>
      <c r="G501" s="450"/>
      <c r="H501" s="450"/>
      <c r="I501" s="450"/>
      <c r="J501" s="537"/>
      <c r="K501" s="450"/>
      <c r="L501" s="537"/>
      <c r="M501" s="450"/>
      <c r="N501" s="450"/>
      <c r="O501" s="501">
        <v>1.5</v>
      </c>
      <c r="P501" s="450"/>
      <c r="Q501" s="537"/>
      <c r="R501" s="450"/>
      <c r="S501" s="537"/>
      <c r="T501" s="450"/>
      <c r="U501" s="537"/>
      <c r="V501" s="450"/>
      <c r="W501" s="450"/>
      <c r="X501" s="575"/>
      <c r="Y501" s="450"/>
      <c r="Z501" s="537"/>
      <c r="AA501" s="450"/>
      <c r="AB501" s="537"/>
      <c r="AC501" s="450"/>
      <c r="AE501" s="505">
        <f t="shared" si="243"/>
        <v>0</v>
      </c>
    </row>
    <row r="502" spans="1:31" ht="30" hidden="1">
      <c r="A502" s="447" t="s">
        <v>173</v>
      </c>
      <c r="B502" s="450" t="s">
        <v>194</v>
      </c>
      <c r="C502" s="446"/>
      <c r="D502" s="447"/>
      <c r="E502" s="450"/>
      <c r="F502" s="537"/>
      <c r="G502" s="450"/>
      <c r="H502" s="450"/>
      <c r="I502" s="450"/>
      <c r="J502" s="537"/>
      <c r="K502" s="450"/>
      <c r="L502" s="537"/>
      <c r="M502" s="450"/>
      <c r="N502" s="450"/>
      <c r="O502" s="501">
        <v>1.2</v>
      </c>
      <c r="P502" s="450"/>
      <c r="Q502" s="537"/>
      <c r="R502" s="450"/>
      <c r="S502" s="537"/>
      <c r="T502" s="450"/>
      <c r="U502" s="537"/>
      <c r="V502" s="450"/>
      <c r="W502" s="450"/>
      <c r="X502" s="575"/>
      <c r="Y502" s="450"/>
      <c r="Z502" s="537"/>
      <c r="AA502" s="450"/>
      <c r="AB502" s="537"/>
      <c r="AC502" s="450"/>
      <c r="AE502" s="505">
        <f t="shared" si="243"/>
        <v>0</v>
      </c>
    </row>
    <row r="503" spans="1:31" ht="60" hidden="1">
      <c r="A503" s="447" t="s">
        <v>175</v>
      </c>
      <c r="B503" s="450" t="s">
        <v>195</v>
      </c>
      <c r="C503" s="446"/>
      <c r="D503" s="447"/>
      <c r="E503" s="450"/>
      <c r="F503" s="537"/>
      <c r="G503" s="450"/>
      <c r="H503" s="450"/>
      <c r="I503" s="450"/>
      <c r="J503" s="537"/>
      <c r="K503" s="450"/>
      <c r="L503" s="537"/>
      <c r="M503" s="450"/>
      <c r="N503" s="450"/>
      <c r="O503" s="501">
        <v>1.2</v>
      </c>
      <c r="P503" s="450"/>
      <c r="Q503" s="537"/>
      <c r="R503" s="450"/>
      <c r="S503" s="537"/>
      <c r="T503" s="450"/>
      <c r="U503" s="537"/>
      <c r="V503" s="450"/>
      <c r="W503" s="450"/>
      <c r="X503" s="575"/>
      <c r="Y503" s="450"/>
      <c r="Z503" s="537"/>
      <c r="AA503" s="450"/>
      <c r="AB503" s="537"/>
      <c r="AC503" s="450"/>
      <c r="AE503" s="505">
        <f t="shared" si="243"/>
        <v>0</v>
      </c>
    </row>
    <row r="504" spans="1:31" ht="60" hidden="1">
      <c r="A504" s="447" t="s">
        <v>177</v>
      </c>
      <c r="B504" s="450" t="s">
        <v>222</v>
      </c>
      <c r="C504" s="446"/>
      <c r="D504" s="447"/>
      <c r="E504" s="450"/>
      <c r="F504" s="537"/>
      <c r="G504" s="450"/>
      <c r="H504" s="450"/>
      <c r="I504" s="450"/>
      <c r="J504" s="537"/>
      <c r="K504" s="450"/>
      <c r="L504" s="537"/>
      <c r="M504" s="450"/>
      <c r="N504" s="450"/>
      <c r="O504" s="501">
        <v>1.8</v>
      </c>
      <c r="P504" s="450"/>
      <c r="Q504" s="537"/>
      <c r="R504" s="450"/>
      <c r="S504" s="537"/>
      <c r="T504" s="450"/>
      <c r="U504" s="537"/>
      <c r="V504" s="450"/>
      <c r="W504" s="450"/>
      <c r="X504" s="575"/>
      <c r="Y504" s="450"/>
      <c r="Z504" s="537"/>
      <c r="AA504" s="450"/>
      <c r="AB504" s="537"/>
      <c r="AC504" s="450"/>
      <c r="AE504" s="505">
        <f t="shared" si="243"/>
        <v>0</v>
      </c>
    </row>
    <row r="505" spans="1:31" ht="30" hidden="1">
      <c r="A505" s="465">
        <f>+A498+0.01</f>
        <v>26.600000000000019</v>
      </c>
      <c r="B505" s="450" t="s">
        <v>196</v>
      </c>
      <c r="C505" s="446"/>
      <c r="D505" s="447"/>
      <c r="E505" s="450"/>
      <c r="F505" s="537"/>
      <c r="G505" s="450"/>
      <c r="H505" s="450"/>
      <c r="I505" s="450"/>
      <c r="J505" s="537"/>
      <c r="K505" s="450"/>
      <c r="L505" s="537"/>
      <c r="M505" s="450"/>
      <c r="N505" s="450"/>
      <c r="O505" s="501">
        <v>0.5</v>
      </c>
      <c r="P505" s="450"/>
      <c r="Q505" s="537"/>
      <c r="R505" s="450"/>
      <c r="S505" s="537"/>
      <c r="T505" s="450"/>
      <c r="U505" s="537"/>
      <c r="V505" s="450"/>
      <c r="W505" s="450"/>
      <c r="X505" s="575"/>
      <c r="Y505" s="450"/>
      <c r="Z505" s="537"/>
      <c r="AA505" s="450"/>
      <c r="AB505" s="537"/>
      <c r="AC505" s="450"/>
      <c r="AE505" s="505">
        <f t="shared" si="243"/>
        <v>0</v>
      </c>
    </row>
    <row r="506" spans="1:31" ht="45" hidden="1">
      <c r="A506" s="465">
        <f t="shared" ref="A506:A514" si="245">+A505+0.01</f>
        <v>26.610000000000021</v>
      </c>
      <c r="B506" s="450" t="s">
        <v>197</v>
      </c>
      <c r="C506" s="446"/>
      <c r="D506" s="447"/>
      <c r="E506" s="450"/>
      <c r="F506" s="537"/>
      <c r="G506" s="450"/>
      <c r="H506" s="450"/>
      <c r="I506" s="450"/>
      <c r="J506" s="537"/>
      <c r="K506" s="450"/>
      <c r="L506" s="537"/>
      <c r="M506" s="450"/>
      <c r="N506" s="450"/>
      <c r="O506" s="501">
        <v>0.5</v>
      </c>
      <c r="P506" s="450"/>
      <c r="Q506" s="537"/>
      <c r="R506" s="450"/>
      <c r="S506" s="537"/>
      <c r="T506" s="450"/>
      <c r="U506" s="537"/>
      <c r="V506" s="450"/>
      <c r="W506" s="450"/>
      <c r="X506" s="575"/>
      <c r="Y506" s="450"/>
      <c r="Z506" s="537"/>
      <c r="AA506" s="450"/>
      <c r="AB506" s="537"/>
      <c r="AC506" s="450"/>
      <c r="AE506" s="505">
        <f t="shared" si="243"/>
        <v>0</v>
      </c>
    </row>
    <row r="507" spans="1:31" ht="45" hidden="1">
      <c r="A507" s="465">
        <f t="shared" si="245"/>
        <v>26.620000000000022</v>
      </c>
      <c r="B507" s="450" t="s">
        <v>198</v>
      </c>
      <c r="C507" s="446"/>
      <c r="D507" s="447"/>
      <c r="E507" s="450"/>
      <c r="F507" s="537"/>
      <c r="G507" s="450"/>
      <c r="H507" s="450"/>
      <c r="I507" s="450"/>
      <c r="J507" s="537"/>
      <c r="K507" s="450"/>
      <c r="L507" s="537"/>
      <c r="M507" s="450"/>
      <c r="N507" s="450"/>
      <c r="O507" s="501">
        <v>0.625</v>
      </c>
      <c r="P507" s="450"/>
      <c r="Q507" s="537"/>
      <c r="R507" s="450"/>
      <c r="S507" s="537"/>
      <c r="T507" s="450"/>
      <c r="U507" s="537"/>
      <c r="V507" s="450"/>
      <c r="W507" s="450"/>
      <c r="X507" s="575"/>
      <c r="Y507" s="450"/>
      <c r="Z507" s="537"/>
      <c r="AA507" s="450"/>
      <c r="AB507" s="537"/>
      <c r="AC507" s="450"/>
      <c r="AE507" s="505">
        <f t="shared" si="243"/>
        <v>0</v>
      </c>
    </row>
    <row r="508" spans="1:31" ht="30" hidden="1">
      <c r="A508" s="465">
        <f t="shared" si="245"/>
        <v>26.630000000000024</v>
      </c>
      <c r="B508" s="450" t="s">
        <v>199</v>
      </c>
      <c r="C508" s="446"/>
      <c r="D508" s="447"/>
      <c r="E508" s="450"/>
      <c r="F508" s="537"/>
      <c r="G508" s="450"/>
      <c r="H508" s="450"/>
      <c r="I508" s="450"/>
      <c r="J508" s="537"/>
      <c r="K508" s="450"/>
      <c r="L508" s="537"/>
      <c r="M508" s="450"/>
      <c r="N508" s="450"/>
      <c r="O508" s="501">
        <v>0.375</v>
      </c>
      <c r="P508" s="450"/>
      <c r="Q508" s="537"/>
      <c r="R508" s="450"/>
      <c r="S508" s="537"/>
      <c r="T508" s="450"/>
      <c r="U508" s="537"/>
      <c r="V508" s="450"/>
      <c r="W508" s="450"/>
      <c r="X508" s="575"/>
      <c r="Y508" s="450"/>
      <c r="Z508" s="537"/>
      <c r="AA508" s="450"/>
      <c r="AB508" s="537"/>
      <c r="AC508" s="450"/>
      <c r="AE508" s="505">
        <f t="shared" si="243"/>
        <v>0</v>
      </c>
    </row>
    <row r="509" spans="1:31" ht="30" hidden="1">
      <c r="A509" s="465">
        <f t="shared" si="245"/>
        <v>26.640000000000025</v>
      </c>
      <c r="B509" s="450" t="s">
        <v>200</v>
      </c>
      <c r="C509" s="446"/>
      <c r="D509" s="447"/>
      <c r="E509" s="450"/>
      <c r="F509" s="537"/>
      <c r="G509" s="450"/>
      <c r="H509" s="450"/>
      <c r="I509" s="450"/>
      <c r="J509" s="537"/>
      <c r="K509" s="450"/>
      <c r="L509" s="537"/>
      <c r="M509" s="450"/>
      <c r="N509" s="450"/>
      <c r="O509" s="501">
        <v>0.375</v>
      </c>
      <c r="P509" s="450"/>
      <c r="Q509" s="537"/>
      <c r="R509" s="450"/>
      <c r="S509" s="537"/>
      <c r="T509" s="450"/>
      <c r="U509" s="537"/>
      <c r="V509" s="450"/>
      <c r="W509" s="450"/>
      <c r="X509" s="575"/>
      <c r="Y509" s="450"/>
      <c r="Z509" s="537"/>
      <c r="AA509" s="450"/>
      <c r="AB509" s="537"/>
      <c r="AC509" s="450"/>
      <c r="AE509" s="505">
        <f t="shared" si="243"/>
        <v>0</v>
      </c>
    </row>
    <row r="510" spans="1:31" ht="30" hidden="1">
      <c r="A510" s="465">
        <f t="shared" si="245"/>
        <v>26.650000000000027</v>
      </c>
      <c r="B510" s="450" t="s">
        <v>201</v>
      </c>
      <c r="C510" s="446"/>
      <c r="D510" s="447"/>
      <c r="E510" s="450"/>
      <c r="F510" s="537"/>
      <c r="G510" s="450"/>
      <c r="H510" s="450"/>
      <c r="I510" s="450"/>
      <c r="J510" s="537"/>
      <c r="K510" s="450"/>
      <c r="L510" s="537"/>
      <c r="M510" s="450"/>
      <c r="N510" s="450"/>
      <c r="O510" s="501">
        <v>0.15</v>
      </c>
      <c r="P510" s="450"/>
      <c r="Q510" s="537"/>
      <c r="R510" s="450"/>
      <c r="S510" s="537"/>
      <c r="T510" s="450"/>
      <c r="U510" s="537"/>
      <c r="V510" s="450"/>
      <c r="W510" s="450"/>
      <c r="X510" s="575"/>
      <c r="Y510" s="450"/>
      <c r="Z510" s="537"/>
      <c r="AA510" s="450"/>
      <c r="AB510" s="537"/>
      <c r="AC510" s="450"/>
      <c r="AE510" s="505">
        <f t="shared" si="243"/>
        <v>0</v>
      </c>
    </row>
    <row r="511" spans="1:31" ht="30" hidden="1">
      <c r="A511" s="465">
        <f t="shared" si="245"/>
        <v>26.660000000000029</v>
      </c>
      <c r="B511" s="450" t="s">
        <v>202</v>
      </c>
      <c r="C511" s="446"/>
      <c r="D511" s="447"/>
      <c r="E511" s="450"/>
      <c r="F511" s="537"/>
      <c r="G511" s="450"/>
      <c r="H511" s="450"/>
      <c r="I511" s="450"/>
      <c r="J511" s="537"/>
      <c r="K511" s="450"/>
      <c r="L511" s="537"/>
      <c r="M511" s="450"/>
      <c r="N511" s="450"/>
      <c r="O511" s="501">
        <v>0.15</v>
      </c>
      <c r="P511" s="450"/>
      <c r="Q511" s="537"/>
      <c r="R511" s="450"/>
      <c r="S511" s="537"/>
      <c r="T511" s="450"/>
      <c r="U511" s="537"/>
      <c r="V511" s="450"/>
      <c r="W511" s="450"/>
      <c r="X511" s="575"/>
      <c r="Y511" s="450"/>
      <c r="Z511" s="537"/>
      <c r="AA511" s="450"/>
      <c r="AB511" s="537"/>
      <c r="AC511" s="450"/>
      <c r="AE511" s="505">
        <f t="shared" si="243"/>
        <v>0</v>
      </c>
    </row>
    <row r="512" spans="1:31" ht="30" hidden="1">
      <c r="A512" s="465">
        <f t="shared" si="245"/>
        <v>26.67000000000003</v>
      </c>
      <c r="B512" s="450" t="s">
        <v>203</v>
      </c>
      <c r="C512" s="446"/>
      <c r="D512" s="447"/>
      <c r="E512" s="450"/>
      <c r="F512" s="537"/>
      <c r="G512" s="450"/>
      <c r="H512" s="450"/>
      <c r="I512" s="450"/>
      <c r="J512" s="537"/>
      <c r="K512" s="450"/>
      <c r="L512" s="537"/>
      <c r="M512" s="450"/>
      <c r="N512" s="450"/>
      <c r="O512" s="501"/>
      <c r="P512" s="450"/>
      <c r="Q512" s="537"/>
      <c r="R512" s="450"/>
      <c r="S512" s="537"/>
      <c r="T512" s="450"/>
      <c r="U512" s="537"/>
      <c r="V512" s="450"/>
      <c r="W512" s="450"/>
      <c r="X512" s="575"/>
      <c r="Y512" s="450"/>
      <c r="Z512" s="537"/>
      <c r="AA512" s="450"/>
      <c r="AB512" s="537"/>
      <c r="AC512" s="450"/>
      <c r="AE512" s="505">
        <f t="shared" si="243"/>
        <v>0</v>
      </c>
    </row>
    <row r="513" spans="1:31" ht="30" hidden="1">
      <c r="A513" s="465">
        <f t="shared" si="245"/>
        <v>26.680000000000032</v>
      </c>
      <c r="B513" s="450" t="s">
        <v>204</v>
      </c>
      <c r="C513" s="446"/>
      <c r="D513" s="447"/>
      <c r="E513" s="450"/>
      <c r="F513" s="537"/>
      <c r="G513" s="450"/>
      <c r="H513" s="450"/>
      <c r="I513" s="450"/>
      <c r="J513" s="537"/>
      <c r="K513" s="450"/>
      <c r="L513" s="537"/>
      <c r="M513" s="450"/>
      <c r="N513" s="450"/>
      <c r="O513" s="501">
        <v>0.25</v>
      </c>
      <c r="P513" s="450"/>
      <c r="Q513" s="537"/>
      <c r="R513" s="450"/>
      <c r="S513" s="537"/>
      <c r="T513" s="450"/>
      <c r="U513" s="537"/>
      <c r="V513" s="450"/>
      <c r="W513" s="450"/>
      <c r="X513" s="575"/>
      <c r="Y513" s="450"/>
      <c r="Z513" s="537"/>
      <c r="AA513" s="450"/>
      <c r="AB513" s="537"/>
      <c r="AC513" s="450"/>
      <c r="AE513" s="505">
        <f t="shared" si="243"/>
        <v>0</v>
      </c>
    </row>
    <row r="514" spans="1:31" ht="45" hidden="1">
      <c r="A514" s="465">
        <f t="shared" si="245"/>
        <v>26.690000000000033</v>
      </c>
      <c r="B514" s="450" t="s">
        <v>205</v>
      </c>
      <c r="C514" s="446"/>
      <c r="D514" s="447"/>
      <c r="E514" s="450"/>
      <c r="F514" s="537"/>
      <c r="G514" s="450"/>
      <c r="H514" s="450"/>
      <c r="I514" s="450"/>
      <c r="J514" s="537"/>
      <c r="K514" s="450"/>
      <c r="L514" s="537"/>
      <c r="M514" s="450"/>
      <c r="N514" s="450"/>
      <c r="O514" s="501">
        <v>0.1</v>
      </c>
      <c r="P514" s="450"/>
      <c r="Q514" s="537"/>
      <c r="R514" s="450"/>
      <c r="S514" s="537"/>
      <c r="T514" s="450"/>
      <c r="U514" s="537"/>
      <c r="V514" s="450"/>
      <c r="W514" s="450"/>
      <c r="X514" s="575"/>
      <c r="Y514" s="450"/>
      <c r="Z514" s="537"/>
      <c r="AA514" s="450"/>
      <c r="AB514" s="537"/>
      <c r="AC514" s="450"/>
      <c r="AE514" s="505">
        <f t="shared" si="243"/>
        <v>0</v>
      </c>
    </row>
    <row r="515" spans="1:31" ht="31.5" hidden="1">
      <c r="A515" s="447"/>
      <c r="B515" s="444" t="s">
        <v>206</v>
      </c>
      <c r="C515" s="442"/>
      <c r="D515" s="443"/>
      <c r="E515" s="444"/>
      <c r="F515" s="538"/>
      <c r="G515" s="444"/>
      <c r="H515" s="444"/>
      <c r="I515" s="444"/>
      <c r="J515" s="538"/>
      <c r="K515" s="444"/>
      <c r="L515" s="538"/>
      <c r="M515" s="444"/>
      <c r="N515" s="444"/>
      <c r="O515" s="718"/>
      <c r="P515" s="444"/>
      <c r="Q515" s="538"/>
      <c r="R515" s="444"/>
      <c r="S515" s="538"/>
      <c r="T515" s="444"/>
      <c r="U515" s="538"/>
      <c r="V515" s="444"/>
      <c r="W515" s="444"/>
      <c r="X515" s="576"/>
      <c r="Y515" s="444"/>
      <c r="Z515" s="538"/>
      <c r="AA515" s="444"/>
      <c r="AB515" s="538"/>
      <c r="AC515" s="444"/>
      <c r="AE515" s="505">
        <f t="shared" si="243"/>
        <v>0</v>
      </c>
    </row>
    <row r="516" spans="1:31" ht="31.5" hidden="1">
      <c r="A516" s="447"/>
      <c r="B516" s="444" t="s">
        <v>305</v>
      </c>
      <c r="C516" s="442"/>
      <c r="D516" s="443"/>
      <c r="E516" s="444"/>
      <c r="F516" s="538"/>
      <c r="G516" s="444"/>
      <c r="H516" s="444"/>
      <c r="I516" s="444"/>
      <c r="J516" s="538"/>
      <c r="K516" s="444"/>
      <c r="L516" s="538"/>
      <c r="M516" s="444"/>
      <c r="N516" s="444"/>
      <c r="O516" s="718"/>
      <c r="P516" s="444"/>
      <c r="Q516" s="538"/>
      <c r="R516" s="444"/>
      <c r="S516" s="538"/>
      <c r="T516" s="444"/>
      <c r="U516" s="538"/>
      <c r="V516" s="444"/>
      <c r="W516" s="444"/>
      <c r="X516" s="576"/>
      <c r="Y516" s="444"/>
      <c r="Z516" s="538"/>
      <c r="AA516" s="444"/>
      <c r="AB516" s="538"/>
      <c r="AC516" s="444"/>
      <c r="AE516" s="505">
        <f t="shared" si="243"/>
        <v>0</v>
      </c>
    </row>
    <row r="517" spans="1:31" ht="31.5" hidden="1">
      <c r="A517" s="447"/>
      <c r="B517" s="475" t="s">
        <v>300</v>
      </c>
      <c r="C517" s="442"/>
      <c r="D517" s="443"/>
      <c r="E517" s="475"/>
      <c r="F517" s="546"/>
      <c r="G517" s="475"/>
      <c r="H517" s="475"/>
      <c r="I517" s="475"/>
      <c r="J517" s="546"/>
      <c r="K517" s="475"/>
      <c r="L517" s="546"/>
      <c r="M517" s="475"/>
      <c r="N517" s="475"/>
      <c r="O517" s="718"/>
      <c r="P517" s="475"/>
      <c r="Q517" s="546"/>
      <c r="R517" s="475"/>
      <c r="S517" s="546"/>
      <c r="T517" s="475"/>
      <c r="U517" s="546"/>
      <c r="V517" s="475"/>
      <c r="W517" s="475"/>
      <c r="X517" s="582"/>
      <c r="Y517" s="475"/>
      <c r="Z517" s="546"/>
      <c r="AA517" s="475"/>
      <c r="AB517" s="546"/>
      <c r="AC517" s="475"/>
      <c r="AE517" s="505">
        <f t="shared" si="243"/>
        <v>0</v>
      </c>
    </row>
    <row r="518" spans="1:31" ht="31.5" hidden="1">
      <c r="A518" s="447"/>
      <c r="B518" s="475" t="s">
        <v>298</v>
      </c>
      <c r="C518" s="442"/>
      <c r="D518" s="443"/>
      <c r="E518" s="475"/>
      <c r="F518" s="546"/>
      <c r="G518" s="475"/>
      <c r="H518" s="475"/>
      <c r="I518" s="475"/>
      <c r="J518" s="546"/>
      <c r="K518" s="475"/>
      <c r="L518" s="546"/>
      <c r="M518" s="475"/>
      <c r="N518" s="475"/>
      <c r="O518" s="718"/>
      <c r="P518" s="475"/>
      <c r="Q518" s="546"/>
      <c r="R518" s="475"/>
      <c r="S518" s="546"/>
      <c r="T518" s="475"/>
      <c r="U518" s="546"/>
      <c r="V518" s="475"/>
      <c r="W518" s="475"/>
      <c r="X518" s="582"/>
      <c r="Y518" s="475"/>
      <c r="Z518" s="546"/>
      <c r="AA518" s="475"/>
      <c r="AB518" s="546"/>
      <c r="AC518" s="475"/>
      <c r="AE518" s="505">
        <f t="shared" si="243"/>
        <v>0</v>
      </c>
    </row>
    <row r="519" spans="1:31" ht="47.25" hidden="1">
      <c r="A519" s="447"/>
      <c r="B519" s="475" t="s">
        <v>299</v>
      </c>
      <c r="C519" s="442"/>
      <c r="D519" s="443"/>
      <c r="E519" s="475"/>
      <c r="F519" s="546"/>
      <c r="G519" s="475"/>
      <c r="H519" s="475"/>
      <c r="I519" s="475"/>
      <c r="J519" s="546"/>
      <c r="K519" s="475"/>
      <c r="L519" s="546"/>
      <c r="M519" s="475"/>
      <c r="N519" s="475"/>
      <c r="O519" s="718"/>
      <c r="P519" s="475"/>
      <c r="Q519" s="546"/>
      <c r="R519" s="475"/>
      <c r="S519" s="546"/>
      <c r="T519" s="475"/>
      <c r="U519" s="546"/>
      <c r="V519" s="475"/>
      <c r="W519" s="475"/>
      <c r="X519" s="582"/>
      <c r="Y519" s="475"/>
      <c r="Z519" s="546"/>
      <c r="AA519" s="475"/>
      <c r="AB519" s="546"/>
      <c r="AC519" s="475"/>
      <c r="AE519" s="505">
        <f t="shared" si="243"/>
        <v>0</v>
      </c>
    </row>
    <row r="520" spans="1:31" ht="31.5" hidden="1">
      <c r="A520" s="447"/>
      <c r="B520" s="475" t="s">
        <v>207</v>
      </c>
      <c r="C520" s="442"/>
      <c r="D520" s="443"/>
      <c r="E520" s="475"/>
      <c r="F520" s="546"/>
      <c r="G520" s="475"/>
      <c r="H520" s="475"/>
      <c r="I520" s="475"/>
      <c r="J520" s="546"/>
      <c r="K520" s="475"/>
      <c r="L520" s="546"/>
      <c r="M520" s="475"/>
      <c r="N520" s="475"/>
      <c r="O520" s="718"/>
      <c r="P520" s="475"/>
      <c r="Q520" s="546"/>
      <c r="R520" s="475"/>
      <c r="S520" s="546"/>
      <c r="T520" s="475"/>
      <c r="U520" s="546"/>
      <c r="V520" s="475"/>
      <c r="W520" s="475"/>
      <c r="X520" s="582"/>
      <c r="Y520" s="475"/>
      <c r="Z520" s="546"/>
      <c r="AA520" s="475"/>
      <c r="AB520" s="546"/>
      <c r="AC520" s="475"/>
      <c r="AE520" s="505">
        <f t="shared" si="243"/>
        <v>0</v>
      </c>
    </row>
    <row r="522" spans="1:31">
      <c r="F522" s="505">
        <v>1461.53</v>
      </c>
    </row>
    <row r="523" spans="1:31">
      <c r="AE523" s="505"/>
    </row>
    <row r="524" spans="1:31">
      <c r="F524" s="505">
        <f>F522-F407</f>
        <v>-1025.8579999999999</v>
      </c>
      <c r="Z524" s="505" t="s">
        <v>616</v>
      </c>
      <c r="AA524" s="505">
        <f>Z392+Z404</f>
        <v>119</v>
      </c>
      <c r="AB524" s="505">
        <f>AA524/AB407*100</f>
        <v>3.6866604320178644</v>
      </c>
      <c r="AC524" s="505">
        <f>'North District '!AB407</f>
        <v>2087.5908899999999</v>
      </c>
    </row>
    <row r="525" spans="1:31">
      <c r="X525" s="730">
        <f>1482*0.015</f>
        <v>22.23</v>
      </c>
      <c r="Z525" s="505" t="s">
        <v>515</v>
      </c>
      <c r="AA525" s="505">
        <f>Z397+Z398+Z399</f>
        <v>64.623999999999995</v>
      </c>
      <c r="AB525" s="505">
        <f>AA525/AB407*100</f>
        <v>2.0020734769640542</v>
      </c>
      <c r="AC525" s="505">
        <f>'South Disrict'!AB407</f>
        <v>1044.0326700000001</v>
      </c>
    </row>
    <row r="526" spans="1:31" ht="15.75">
      <c r="F526" s="505">
        <f>'North District '!F407</f>
        <v>1651.4679999999996</v>
      </c>
      <c r="Z526" s="505" t="s">
        <v>574</v>
      </c>
      <c r="AA526" s="505">
        <f>Z400</f>
        <v>10</v>
      </c>
      <c r="AB526" s="505">
        <f>AA526/AB407*100</f>
        <v>0.30980339764856002</v>
      </c>
      <c r="AC526" s="713">
        <f>SUM(AC524:AC525)</f>
        <v>3131.62356</v>
      </c>
    </row>
    <row r="527" spans="1:31">
      <c r="F527" s="505">
        <f>'South Disrict'!F407</f>
        <v>747.76</v>
      </c>
      <c r="T527" s="498">
        <f>1482*0.015</f>
        <v>22.23</v>
      </c>
      <c r="AB527" s="505">
        <f>SUM(AB524:AB526)</f>
        <v>5.9985373066304781</v>
      </c>
      <c r="AC527" s="505">
        <f>AB406</f>
        <v>96.23</v>
      </c>
    </row>
    <row r="528" spans="1:31" ht="15.75">
      <c r="F528" s="505">
        <f>SUM(F526:F527)</f>
        <v>2399.2279999999996</v>
      </c>
      <c r="AC528" s="713">
        <f>SUM(AC526:AC527)</f>
        <v>3227.85356</v>
      </c>
    </row>
    <row r="529" spans="6:27">
      <c r="F529" s="505">
        <f>F406</f>
        <v>88.16</v>
      </c>
    </row>
    <row r="530" spans="6:27">
      <c r="F530" s="505">
        <f>SUM(F528:F529)</f>
        <v>2487.3879999999995</v>
      </c>
      <c r="AA530" s="505">
        <f>AA524/AB407*100</f>
        <v>3.6866604320178644</v>
      </c>
    </row>
  </sheetData>
  <mergeCells count="37">
    <mergeCell ref="AG364:AG365"/>
    <mergeCell ref="AG367:AG368"/>
    <mergeCell ref="AG370:AG371"/>
    <mergeCell ref="AG349:AG350"/>
    <mergeCell ref="AG352:AG353"/>
    <mergeCell ref="AG355:AG356"/>
    <mergeCell ref="AG358:AG359"/>
    <mergeCell ref="AG361:AG362"/>
    <mergeCell ref="F397:F399"/>
    <mergeCell ref="H397:H399"/>
    <mergeCell ref="AC1:AC3"/>
    <mergeCell ref="C2:D2"/>
    <mergeCell ref="E2:H2"/>
    <mergeCell ref="I2:J2"/>
    <mergeCell ref="K2:L2"/>
    <mergeCell ref="E397:E399"/>
    <mergeCell ref="G397:G399"/>
    <mergeCell ref="J397:J399"/>
    <mergeCell ref="AC348:AC351"/>
    <mergeCell ref="AC261:AC263"/>
    <mergeCell ref="AC270:AC272"/>
    <mergeCell ref="AC274:AC276"/>
    <mergeCell ref="AC283:AC285"/>
    <mergeCell ref="AC293:AC297"/>
    <mergeCell ref="AC340:AC341"/>
    <mergeCell ref="A1:A3"/>
    <mergeCell ref="B1:B3"/>
    <mergeCell ref="C1:J1"/>
    <mergeCell ref="K1:S1"/>
    <mergeCell ref="T1:AB1"/>
    <mergeCell ref="AA2:AB2"/>
    <mergeCell ref="M2:N2"/>
    <mergeCell ref="O2:Q2"/>
    <mergeCell ref="R2:S2"/>
    <mergeCell ref="T2:U2"/>
    <mergeCell ref="V2:W2"/>
    <mergeCell ref="X2:Z2"/>
  </mergeCells>
  <conditionalFormatting sqref="O495:O497">
    <cfRule type="cellIs" dxfId="0" priority="1" operator="equal">
      <formula>0</formula>
    </cfRule>
  </conditionalFormatting>
  <printOptions horizontalCentered="1"/>
  <pageMargins left="0.25" right="0.16" top="0.57999999999999996" bottom="0.15748031496063" header="0.28000000000000003" footer="0.196850393700787"/>
  <pageSetup paperSize="9" scale="45" orientation="landscape" r:id="rId1"/>
  <headerFooter>
    <oddHeader>&amp;L&amp;"-,Bold"&amp;18Name of State: GOA                                          &amp;C&amp;"-,Bold"&amp;18Costing Sheets for AWP&amp;"-,Regular" &amp;"-,Bold"2017-18 SSA-RTE&amp;R&amp;"-,Bold"&amp;20(Rs. in lakh)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183"/>
  <sheetViews>
    <sheetView view="pageBreakPreview" topLeftCell="H1" zoomScale="86" zoomScaleSheetLayoutView="86" workbookViewId="0">
      <selection activeCell="Q14" sqref="Q14"/>
    </sheetView>
  </sheetViews>
  <sheetFormatPr defaultRowHeight="15.75"/>
  <cols>
    <col min="1" max="1" width="6.5703125" style="681" customWidth="1"/>
    <col min="2" max="2" width="21.7109375" style="681" customWidth="1"/>
    <col min="3" max="3" width="11.7109375" style="681" customWidth="1"/>
    <col min="4" max="4" width="10.28515625" style="681" customWidth="1"/>
    <col min="5" max="7" width="9.140625" style="681" customWidth="1"/>
    <col min="8" max="20" width="9.140625" style="681"/>
    <col min="21" max="21" width="10.42578125" style="681" customWidth="1"/>
    <col min="22" max="26" width="9.140625" style="681"/>
    <col min="27" max="27" width="9.7109375" style="681" bestFit="1" customWidth="1"/>
    <col min="28" max="28" width="9.140625" style="681"/>
    <col min="29" max="29" width="13.85546875" style="681" customWidth="1"/>
    <col min="30" max="16384" width="9.140625" style="681"/>
  </cols>
  <sheetData>
    <row r="1" spans="1:30">
      <c r="A1" s="832" t="s">
        <v>541</v>
      </c>
      <c r="B1" s="832"/>
      <c r="C1" s="832"/>
      <c r="D1" s="832"/>
      <c r="E1" s="832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80"/>
      <c r="AB1" s="680"/>
      <c r="AC1" s="680"/>
    </row>
    <row r="2" spans="1:30" ht="16.5" thickBot="1">
      <c r="A2" s="679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80"/>
      <c r="AB2" s="680"/>
      <c r="AC2" s="680"/>
    </row>
    <row r="3" spans="1:30" s="695" customFormat="1" ht="12.75">
      <c r="A3" s="833" t="s">
        <v>354</v>
      </c>
      <c r="B3" s="835" t="s">
        <v>355</v>
      </c>
      <c r="C3" s="837" t="s">
        <v>356</v>
      </c>
      <c r="D3" s="837"/>
      <c r="E3" s="837"/>
      <c r="F3" s="837"/>
      <c r="G3" s="837"/>
      <c r="H3" s="827" t="s">
        <v>357</v>
      </c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8" t="s">
        <v>358</v>
      </c>
      <c r="AA3" s="815" t="s">
        <v>359</v>
      </c>
      <c r="AB3" s="816"/>
      <c r="AC3" s="817"/>
    </row>
    <row r="4" spans="1:30" s="695" customFormat="1" ht="12.75">
      <c r="A4" s="834"/>
      <c r="B4" s="836"/>
      <c r="C4" s="838"/>
      <c r="D4" s="838"/>
      <c r="E4" s="838"/>
      <c r="F4" s="838"/>
      <c r="G4" s="838"/>
      <c r="H4" s="821" t="s">
        <v>360</v>
      </c>
      <c r="I4" s="821"/>
      <c r="J4" s="821"/>
      <c r="K4" s="821"/>
      <c r="L4" s="821"/>
      <c r="M4" s="821"/>
      <c r="N4" s="821"/>
      <c r="O4" s="822" t="s">
        <v>361</v>
      </c>
      <c r="P4" s="823"/>
      <c r="Q4" s="823"/>
      <c r="R4" s="823"/>
      <c r="S4" s="824"/>
      <c r="T4" s="821" t="s">
        <v>362</v>
      </c>
      <c r="U4" s="821"/>
      <c r="V4" s="821"/>
      <c r="W4" s="821"/>
      <c r="X4" s="821"/>
      <c r="Y4" s="821"/>
      <c r="Z4" s="829"/>
      <c r="AA4" s="818"/>
      <c r="AB4" s="819"/>
      <c r="AC4" s="820"/>
    </row>
    <row r="5" spans="1:30" s="695" customFormat="1" ht="89.25" customHeight="1">
      <c r="A5" s="834"/>
      <c r="B5" s="836"/>
      <c r="C5" s="571" t="s">
        <v>363</v>
      </c>
      <c r="D5" s="571" t="s">
        <v>364</v>
      </c>
      <c r="E5" s="273" t="s">
        <v>365</v>
      </c>
      <c r="F5" s="273" t="s">
        <v>366</v>
      </c>
      <c r="G5" s="273" t="s">
        <v>367</v>
      </c>
      <c r="H5" s="274" t="s">
        <v>368</v>
      </c>
      <c r="I5" s="274" t="s">
        <v>369</v>
      </c>
      <c r="J5" s="274" t="s">
        <v>370</v>
      </c>
      <c r="K5" s="274" t="s">
        <v>371</v>
      </c>
      <c r="L5" s="274" t="s">
        <v>116</v>
      </c>
      <c r="M5" s="274" t="s">
        <v>372</v>
      </c>
      <c r="N5" s="274" t="s">
        <v>373</v>
      </c>
      <c r="O5" s="274" t="s">
        <v>374</v>
      </c>
      <c r="P5" s="275" t="s">
        <v>7</v>
      </c>
      <c r="Q5" s="274" t="s">
        <v>375</v>
      </c>
      <c r="R5" s="274" t="s">
        <v>376</v>
      </c>
      <c r="S5" s="274" t="s">
        <v>377</v>
      </c>
      <c r="T5" s="274" t="s">
        <v>378</v>
      </c>
      <c r="U5" s="274" t="s">
        <v>379</v>
      </c>
      <c r="V5" s="274" t="s">
        <v>380</v>
      </c>
      <c r="W5" s="274" t="s">
        <v>381</v>
      </c>
      <c r="X5" s="274" t="s">
        <v>382</v>
      </c>
      <c r="Y5" s="274" t="s">
        <v>383</v>
      </c>
      <c r="Z5" s="829"/>
      <c r="AA5" s="276" t="s">
        <v>384</v>
      </c>
      <c r="AB5" s="276" t="s">
        <v>385</v>
      </c>
      <c r="AC5" s="277" t="s">
        <v>386</v>
      </c>
    </row>
    <row r="6" spans="1:30" ht="16.5" thickBot="1">
      <c r="A6" s="682">
        <v>1</v>
      </c>
      <c r="B6" s="683" t="s">
        <v>542</v>
      </c>
      <c r="C6" s="675"/>
      <c r="D6" s="675"/>
      <c r="E6" s="675">
        <v>1</v>
      </c>
      <c r="F6" s="676"/>
      <c r="G6" s="677"/>
      <c r="H6" s="671"/>
      <c r="I6" s="671"/>
      <c r="J6" s="671"/>
      <c r="K6" s="671"/>
      <c r="L6" s="671"/>
      <c r="M6" s="671">
        <f>'South Disrict'!Y368</f>
        <v>2</v>
      </c>
      <c r="N6" s="678"/>
      <c r="O6" s="678"/>
      <c r="P6" s="671"/>
      <c r="Q6" s="678"/>
      <c r="R6" s="678"/>
      <c r="S6" s="671"/>
      <c r="T6" s="671"/>
      <c r="U6" s="671"/>
      <c r="V6" s="671"/>
      <c r="W6" s="671">
        <f>'South Disrict'!AA290</f>
        <v>1336</v>
      </c>
      <c r="X6" s="671">
        <f>'South Disrict'!AA218</f>
        <v>8577</v>
      </c>
      <c r="Y6" s="671">
        <f>'South Disrict'!AA206</f>
        <v>61979</v>
      </c>
      <c r="Z6" s="672">
        <v>0</v>
      </c>
      <c r="AA6" s="673">
        <f>'South Disrict'!AB407</f>
        <v>1044.0326700000001</v>
      </c>
      <c r="AB6" s="673">
        <v>0</v>
      </c>
      <c r="AC6" s="674">
        <f>AA6+AB6</f>
        <v>1044.0326700000001</v>
      </c>
    </row>
    <row r="7" spans="1:30" ht="16.5" thickBot="1">
      <c r="A7" s="684"/>
      <c r="B7" s="685" t="s">
        <v>36</v>
      </c>
      <c r="C7" s="686">
        <f t="shared" ref="C7:AC7" si="0">SUM(C6:C6)</f>
        <v>0</v>
      </c>
      <c r="D7" s="686">
        <f t="shared" si="0"/>
        <v>0</v>
      </c>
      <c r="E7" s="686">
        <f t="shared" si="0"/>
        <v>1</v>
      </c>
      <c r="F7" s="686">
        <f t="shared" si="0"/>
        <v>0</v>
      </c>
      <c r="G7" s="686">
        <f t="shared" si="0"/>
        <v>0</v>
      </c>
      <c r="H7" s="646">
        <f t="shared" si="0"/>
        <v>0</v>
      </c>
      <c r="I7" s="646">
        <f t="shared" si="0"/>
        <v>0</v>
      </c>
      <c r="J7" s="646">
        <f t="shared" si="0"/>
        <v>0</v>
      </c>
      <c r="K7" s="646">
        <f t="shared" si="0"/>
        <v>0</v>
      </c>
      <c r="L7" s="646">
        <f t="shared" si="0"/>
        <v>0</v>
      </c>
      <c r="M7" s="646">
        <f t="shared" si="0"/>
        <v>2</v>
      </c>
      <c r="N7" s="646">
        <f t="shared" si="0"/>
        <v>0</v>
      </c>
      <c r="O7" s="646">
        <f t="shared" si="0"/>
        <v>0</v>
      </c>
      <c r="P7" s="646">
        <f t="shared" si="0"/>
        <v>0</v>
      </c>
      <c r="Q7" s="646">
        <f t="shared" si="0"/>
        <v>0</v>
      </c>
      <c r="R7" s="646">
        <f t="shared" si="0"/>
        <v>0</v>
      </c>
      <c r="S7" s="646">
        <f t="shared" si="0"/>
        <v>0</v>
      </c>
      <c r="T7" s="646">
        <f t="shared" si="0"/>
        <v>0</v>
      </c>
      <c r="U7" s="646">
        <f t="shared" si="0"/>
        <v>0</v>
      </c>
      <c r="V7" s="646">
        <f t="shared" si="0"/>
        <v>0</v>
      </c>
      <c r="W7" s="646">
        <f t="shared" si="0"/>
        <v>1336</v>
      </c>
      <c r="X7" s="646">
        <f t="shared" si="0"/>
        <v>8577</v>
      </c>
      <c r="Y7" s="646">
        <f t="shared" si="0"/>
        <v>61979</v>
      </c>
      <c r="Z7" s="646">
        <f t="shared" si="0"/>
        <v>0</v>
      </c>
      <c r="AA7" s="647">
        <f t="shared" si="0"/>
        <v>1044.0326700000001</v>
      </c>
      <c r="AB7" s="647">
        <f t="shared" si="0"/>
        <v>0</v>
      </c>
      <c r="AC7" s="648">
        <f t="shared" si="0"/>
        <v>1044.0326700000001</v>
      </c>
    </row>
    <row r="8" spans="1:30" ht="16.5" thickBot="1">
      <c r="A8" s="825" t="s">
        <v>387</v>
      </c>
      <c r="B8" s="826"/>
      <c r="C8" s="826"/>
      <c r="D8" s="826"/>
      <c r="E8" s="826"/>
      <c r="F8" s="826"/>
      <c r="G8" s="826"/>
      <c r="H8" s="649">
        <v>0</v>
      </c>
      <c r="I8" s="649">
        <f>'[23]Statetotal '!$Y$433+'[23]Statetotal '!$Y$435</f>
        <v>0</v>
      </c>
      <c r="J8" s="649">
        <f>'[23]Statetotal '!$Y$438+'[23]Statetotal '!$Y$439+'[23]Statetotal '!$Y$440+'[23]Statetotal '!$Y$441</f>
        <v>0</v>
      </c>
      <c r="K8" s="649"/>
      <c r="L8" s="649">
        <f>'[23]Statetotal '!$Y$437</f>
        <v>0</v>
      </c>
      <c r="M8" s="649">
        <f>'STATE- GOA'!Y368</f>
        <v>4</v>
      </c>
      <c r="N8" s="650">
        <v>0</v>
      </c>
      <c r="O8" s="650">
        <f>'[23]Statetotal '!$Y$11</f>
        <v>0</v>
      </c>
      <c r="P8" s="649">
        <f>'[23]Statetotal '!$Y$12</f>
        <v>0</v>
      </c>
      <c r="Q8" s="650">
        <f>'[23]Statetotal '!$Y$14</f>
        <v>0</v>
      </c>
      <c r="R8" s="650">
        <f>'[23]Statetotal '!$Y$15</f>
        <v>0</v>
      </c>
      <c r="S8" s="649">
        <f>'[23]Statetotal '!$Y$17</f>
        <v>0</v>
      </c>
      <c r="T8" s="649">
        <v>0</v>
      </c>
      <c r="U8" s="649">
        <v>0</v>
      </c>
      <c r="V8" s="649">
        <f>'[23]Statetotal '!$Y$329+'[23]Statetotal '!$Y$330+'[23]Statetotal '!$Y$331</f>
        <v>0</v>
      </c>
      <c r="W8" s="649">
        <f>'STATE- GOA'!AA290</f>
        <v>3278</v>
      </c>
      <c r="X8" s="649">
        <f>'STATE- GOA'!AA218</f>
        <v>18275</v>
      </c>
      <c r="Y8" s="649">
        <f>'STATE- GOA'!AA206</f>
        <v>137859</v>
      </c>
      <c r="Z8" s="651">
        <v>0</v>
      </c>
      <c r="AA8" s="652">
        <f>'STATE- GOA'!AB407</f>
        <v>3227.8535599999996</v>
      </c>
      <c r="AB8" s="652">
        <f>'STATE- GOA'!AC407</f>
        <v>0</v>
      </c>
      <c r="AC8" s="653">
        <f>SUM(AA8:AB8)</f>
        <v>3227.8535599999996</v>
      </c>
      <c r="AD8" s="687">
        <v>0</v>
      </c>
    </row>
    <row r="9" spans="1:30" ht="16.5" thickBot="1">
      <c r="A9" s="830" t="s">
        <v>388</v>
      </c>
      <c r="B9" s="831"/>
      <c r="C9" s="831"/>
      <c r="D9" s="831"/>
      <c r="E9" s="831"/>
      <c r="F9" s="831"/>
      <c r="G9" s="831"/>
      <c r="H9" s="654" t="str">
        <f>IF(H8&gt;0, H7/H$8," ")</f>
        <v xml:space="preserve"> </v>
      </c>
      <c r="I9" s="654" t="str">
        <f>IF(I8&gt;0, I7/I$8," ")</f>
        <v xml:space="preserve"> </v>
      </c>
      <c r="J9" s="654"/>
      <c r="K9" s="654" t="str">
        <f>IF(K8&gt;0, K7/K$8," ")</f>
        <v xml:space="preserve"> </v>
      </c>
      <c r="L9" s="654"/>
      <c r="M9" s="654">
        <f>IF(M8&gt;0, M7/M$8," ")</f>
        <v>0.5</v>
      </c>
      <c r="N9" s="654" t="str">
        <f t="shared" ref="N9:U9" si="1">IF(N8&gt;0, N7/N$8," ")</f>
        <v xml:space="preserve"> </v>
      </c>
      <c r="O9" s="654" t="str">
        <f t="shared" si="1"/>
        <v xml:space="preserve"> </v>
      </c>
      <c r="P9" s="654" t="str">
        <f t="shared" si="1"/>
        <v xml:space="preserve"> </v>
      </c>
      <c r="Q9" s="654" t="str">
        <f t="shared" si="1"/>
        <v xml:space="preserve"> </v>
      </c>
      <c r="R9" s="654" t="str">
        <f t="shared" si="1"/>
        <v xml:space="preserve"> </v>
      </c>
      <c r="S9" s="654" t="str">
        <f t="shared" si="1"/>
        <v xml:space="preserve"> </v>
      </c>
      <c r="T9" s="654" t="str">
        <f t="shared" si="1"/>
        <v xml:space="preserve"> </v>
      </c>
      <c r="U9" s="654" t="str">
        <f t="shared" si="1"/>
        <v xml:space="preserve"> </v>
      </c>
      <c r="V9" s="654"/>
      <c r="W9" s="654">
        <f t="shared" ref="W9:AC9" si="2">IF(W8&gt;0, W7/W$8," ")</f>
        <v>0.40756558877364246</v>
      </c>
      <c r="X9" s="654">
        <f t="shared" si="2"/>
        <v>0.46932968536251712</v>
      </c>
      <c r="Y9" s="654">
        <f t="shared" si="2"/>
        <v>0.44958254448385671</v>
      </c>
      <c r="Z9" s="654" t="str">
        <f t="shared" si="2"/>
        <v xml:space="preserve"> </v>
      </c>
      <c r="AA9" s="654">
        <f t="shared" si="2"/>
        <v>0.32344486842209785</v>
      </c>
      <c r="AB9" s="655" t="str">
        <f t="shared" si="2"/>
        <v xml:space="preserve"> </v>
      </c>
      <c r="AC9" s="656">
        <f t="shared" si="2"/>
        <v>0.32344486842209785</v>
      </c>
    </row>
    <row r="10" spans="1:30">
      <c r="A10" s="688"/>
      <c r="B10" s="689"/>
      <c r="C10" s="689"/>
      <c r="D10" s="690"/>
      <c r="E10" s="801" t="s">
        <v>389</v>
      </c>
      <c r="F10" s="805" t="s">
        <v>390</v>
      </c>
      <c r="G10" s="806"/>
      <c r="H10" s="657">
        <f t="shared" ref="H10:AC10" si="3">SUMIF($C$6:$C$6, "1", H$6:H$6)</f>
        <v>0</v>
      </c>
      <c r="I10" s="658">
        <f t="shared" si="3"/>
        <v>0</v>
      </c>
      <c r="J10" s="658">
        <f t="shared" si="3"/>
        <v>0</v>
      </c>
      <c r="K10" s="658">
        <f t="shared" si="3"/>
        <v>0</v>
      </c>
      <c r="L10" s="658">
        <f t="shared" si="3"/>
        <v>0</v>
      </c>
      <c r="M10" s="658">
        <f t="shared" si="3"/>
        <v>0</v>
      </c>
      <c r="N10" s="658">
        <f t="shared" si="3"/>
        <v>0</v>
      </c>
      <c r="O10" s="658">
        <f t="shared" si="3"/>
        <v>0</v>
      </c>
      <c r="P10" s="658">
        <f t="shared" si="3"/>
        <v>0</v>
      </c>
      <c r="Q10" s="658">
        <f t="shared" si="3"/>
        <v>0</v>
      </c>
      <c r="R10" s="658">
        <f t="shared" si="3"/>
        <v>0</v>
      </c>
      <c r="S10" s="658">
        <f t="shared" si="3"/>
        <v>0</v>
      </c>
      <c r="T10" s="658">
        <f t="shared" si="3"/>
        <v>0</v>
      </c>
      <c r="U10" s="658">
        <f t="shared" si="3"/>
        <v>0</v>
      </c>
      <c r="V10" s="658">
        <f t="shared" si="3"/>
        <v>0</v>
      </c>
      <c r="W10" s="658">
        <f t="shared" si="3"/>
        <v>0</v>
      </c>
      <c r="X10" s="658">
        <f t="shared" si="3"/>
        <v>0</v>
      </c>
      <c r="Y10" s="658">
        <f t="shared" si="3"/>
        <v>0</v>
      </c>
      <c r="Z10" s="658">
        <f t="shared" si="3"/>
        <v>0</v>
      </c>
      <c r="AA10" s="659">
        <f t="shared" si="3"/>
        <v>0</v>
      </c>
      <c r="AB10" s="659">
        <f t="shared" si="3"/>
        <v>0</v>
      </c>
      <c r="AC10" s="660">
        <f t="shared" si="3"/>
        <v>0</v>
      </c>
    </row>
    <row r="11" spans="1:30" ht="16.5" thickBot="1">
      <c r="A11" s="688"/>
      <c r="B11" s="689"/>
      <c r="C11" s="689"/>
      <c r="D11" s="691"/>
      <c r="E11" s="802"/>
      <c r="F11" s="807" t="s">
        <v>391</v>
      </c>
      <c r="G11" s="808"/>
      <c r="H11" s="661" t="str">
        <f>IF(H10&gt;0, H10/H$7," ")</f>
        <v xml:space="preserve"> </v>
      </c>
      <c r="I11" s="661" t="str">
        <f t="shared" ref="I11:AC11" si="4">IF(I10&gt;0, I10/I$7," ")</f>
        <v xml:space="preserve"> </v>
      </c>
      <c r="J11" s="661" t="str">
        <f t="shared" si="4"/>
        <v xml:space="preserve"> </v>
      </c>
      <c r="K11" s="661" t="str">
        <f t="shared" si="4"/>
        <v xml:space="preserve"> </v>
      </c>
      <c r="L11" s="661" t="str">
        <f t="shared" si="4"/>
        <v xml:space="preserve"> </v>
      </c>
      <c r="M11" s="661" t="str">
        <f t="shared" si="4"/>
        <v xml:space="preserve"> </v>
      </c>
      <c r="N11" s="661" t="str">
        <f t="shared" si="4"/>
        <v xml:space="preserve"> </v>
      </c>
      <c r="O11" s="661" t="str">
        <f t="shared" si="4"/>
        <v xml:space="preserve"> </v>
      </c>
      <c r="P11" s="661" t="str">
        <f t="shared" si="4"/>
        <v xml:space="preserve"> </v>
      </c>
      <c r="Q11" s="661" t="str">
        <f t="shared" si="4"/>
        <v xml:space="preserve"> </v>
      </c>
      <c r="R11" s="661" t="str">
        <f t="shared" si="4"/>
        <v xml:space="preserve"> </v>
      </c>
      <c r="S11" s="661" t="str">
        <f t="shared" si="4"/>
        <v xml:space="preserve"> </v>
      </c>
      <c r="T11" s="661" t="str">
        <f t="shared" si="4"/>
        <v xml:space="preserve"> </v>
      </c>
      <c r="U11" s="661" t="str">
        <f t="shared" si="4"/>
        <v xml:space="preserve"> </v>
      </c>
      <c r="V11" s="661" t="str">
        <f t="shared" si="4"/>
        <v xml:space="preserve"> </v>
      </c>
      <c r="W11" s="661" t="str">
        <f t="shared" si="4"/>
        <v xml:space="preserve"> </v>
      </c>
      <c r="X11" s="661" t="str">
        <f t="shared" si="4"/>
        <v xml:space="preserve"> </v>
      </c>
      <c r="Y11" s="661" t="str">
        <f t="shared" si="4"/>
        <v xml:space="preserve"> </v>
      </c>
      <c r="Z11" s="661" t="str">
        <f t="shared" si="4"/>
        <v xml:space="preserve"> </v>
      </c>
      <c r="AA11" s="661" t="str">
        <f t="shared" si="4"/>
        <v xml:space="preserve"> </v>
      </c>
      <c r="AB11" s="661" t="str">
        <f t="shared" si="4"/>
        <v xml:space="preserve"> </v>
      </c>
      <c r="AC11" s="662" t="str">
        <f t="shared" si="4"/>
        <v xml:space="preserve"> </v>
      </c>
    </row>
    <row r="12" spans="1:30">
      <c r="A12" s="688"/>
      <c r="B12" s="689"/>
      <c r="C12" s="689"/>
      <c r="D12" s="691"/>
      <c r="E12" s="802"/>
      <c r="F12" s="805" t="s">
        <v>392</v>
      </c>
      <c r="G12" s="806"/>
      <c r="H12" s="657">
        <f t="shared" ref="H12:AC12" si="5">SUMIF($D$6:$D$6, "1", H6:H6)</f>
        <v>0</v>
      </c>
      <c r="I12" s="658">
        <f t="shared" si="5"/>
        <v>0</v>
      </c>
      <c r="J12" s="658">
        <f t="shared" si="5"/>
        <v>0</v>
      </c>
      <c r="K12" s="658">
        <f t="shared" si="5"/>
        <v>0</v>
      </c>
      <c r="L12" s="658">
        <f t="shared" si="5"/>
        <v>0</v>
      </c>
      <c r="M12" s="658">
        <f t="shared" si="5"/>
        <v>0</v>
      </c>
      <c r="N12" s="658">
        <f t="shared" si="5"/>
        <v>0</v>
      </c>
      <c r="O12" s="658">
        <f t="shared" si="5"/>
        <v>0</v>
      </c>
      <c r="P12" s="658">
        <f t="shared" si="5"/>
        <v>0</v>
      </c>
      <c r="Q12" s="658">
        <f t="shared" si="5"/>
        <v>0</v>
      </c>
      <c r="R12" s="658">
        <f t="shared" si="5"/>
        <v>0</v>
      </c>
      <c r="S12" s="658">
        <f t="shared" si="5"/>
        <v>0</v>
      </c>
      <c r="T12" s="658">
        <f t="shared" si="5"/>
        <v>0</v>
      </c>
      <c r="U12" s="658">
        <f t="shared" si="5"/>
        <v>0</v>
      </c>
      <c r="V12" s="658">
        <f t="shared" si="5"/>
        <v>0</v>
      </c>
      <c r="W12" s="658">
        <f t="shared" si="5"/>
        <v>0</v>
      </c>
      <c r="X12" s="658">
        <f t="shared" si="5"/>
        <v>0</v>
      </c>
      <c r="Y12" s="658">
        <f t="shared" si="5"/>
        <v>0</v>
      </c>
      <c r="Z12" s="658">
        <f t="shared" si="5"/>
        <v>0</v>
      </c>
      <c r="AA12" s="659">
        <f t="shared" si="5"/>
        <v>0</v>
      </c>
      <c r="AB12" s="659">
        <f t="shared" si="5"/>
        <v>0</v>
      </c>
      <c r="AC12" s="660">
        <f t="shared" si="5"/>
        <v>0</v>
      </c>
    </row>
    <row r="13" spans="1:30" ht="16.5" thickBot="1">
      <c r="A13" s="688"/>
      <c r="B13" s="689"/>
      <c r="C13" s="689"/>
      <c r="D13" s="691"/>
      <c r="E13" s="802"/>
      <c r="F13" s="807" t="s">
        <v>393</v>
      </c>
      <c r="G13" s="808"/>
      <c r="H13" s="661" t="str">
        <f>IF(H12&gt;0, H12/H$7," ")</f>
        <v xml:space="preserve"> </v>
      </c>
      <c r="I13" s="661" t="str">
        <f t="shared" ref="I13:AC13" si="6">IF(I12&gt;0, I12/I$7," ")</f>
        <v xml:space="preserve"> </v>
      </c>
      <c r="J13" s="661" t="str">
        <f t="shared" si="6"/>
        <v xml:space="preserve"> </v>
      </c>
      <c r="K13" s="661" t="str">
        <f t="shared" si="6"/>
        <v xml:space="preserve"> </v>
      </c>
      <c r="L13" s="661" t="str">
        <f t="shared" si="6"/>
        <v xml:space="preserve"> </v>
      </c>
      <c r="M13" s="661" t="str">
        <f t="shared" si="6"/>
        <v xml:space="preserve"> </v>
      </c>
      <c r="N13" s="661" t="str">
        <f t="shared" si="6"/>
        <v xml:space="preserve"> </v>
      </c>
      <c r="O13" s="661" t="str">
        <f t="shared" si="6"/>
        <v xml:space="preserve"> </v>
      </c>
      <c r="P13" s="661" t="str">
        <f t="shared" si="6"/>
        <v xml:space="preserve"> </v>
      </c>
      <c r="Q13" s="661" t="str">
        <f t="shared" si="6"/>
        <v xml:space="preserve"> </v>
      </c>
      <c r="R13" s="661" t="str">
        <f t="shared" si="6"/>
        <v xml:space="preserve"> </v>
      </c>
      <c r="S13" s="661" t="str">
        <f t="shared" si="6"/>
        <v xml:space="preserve"> </v>
      </c>
      <c r="T13" s="661" t="str">
        <f t="shared" si="6"/>
        <v xml:space="preserve"> </v>
      </c>
      <c r="U13" s="661" t="str">
        <f t="shared" si="6"/>
        <v xml:space="preserve"> </v>
      </c>
      <c r="V13" s="661" t="str">
        <f t="shared" si="6"/>
        <v xml:space="preserve"> </v>
      </c>
      <c r="W13" s="661" t="str">
        <f t="shared" si="6"/>
        <v xml:space="preserve"> </v>
      </c>
      <c r="X13" s="661" t="str">
        <f t="shared" si="6"/>
        <v xml:space="preserve"> </v>
      </c>
      <c r="Y13" s="661" t="str">
        <f t="shared" si="6"/>
        <v xml:space="preserve"> </v>
      </c>
      <c r="Z13" s="661" t="str">
        <f t="shared" si="6"/>
        <v xml:space="preserve"> </v>
      </c>
      <c r="AA13" s="661" t="str">
        <f t="shared" si="6"/>
        <v xml:space="preserve"> </v>
      </c>
      <c r="AB13" s="661" t="str">
        <f t="shared" si="6"/>
        <v xml:space="preserve"> </v>
      </c>
      <c r="AC13" s="662" t="str">
        <f t="shared" si="6"/>
        <v xml:space="preserve"> </v>
      </c>
    </row>
    <row r="14" spans="1:30">
      <c r="A14" s="688"/>
      <c r="B14" s="689"/>
      <c r="C14" s="689"/>
      <c r="D14" s="691"/>
      <c r="E14" s="802"/>
      <c r="F14" s="809" t="s">
        <v>394</v>
      </c>
      <c r="G14" s="810"/>
      <c r="H14" s="657">
        <f t="shared" ref="H14:AC14" si="7">SUMIF($E$6:$E$6, "1", H$6:H$6)</f>
        <v>0</v>
      </c>
      <c r="I14" s="658">
        <f t="shared" si="7"/>
        <v>0</v>
      </c>
      <c r="J14" s="658">
        <f t="shared" si="7"/>
        <v>0</v>
      </c>
      <c r="K14" s="658">
        <f t="shared" si="7"/>
        <v>0</v>
      </c>
      <c r="L14" s="658">
        <f t="shared" si="7"/>
        <v>0</v>
      </c>
      <c r="M14" s="658">
        <f t="shared" si="7"/>
        <v>2</v>
      </c>
      <c r="N14" s="658">
        <f t="shared" si="7"/>
        <v>0</v>
      </c>
      <c r="O14" s="658">
        <f t="shared" si="7"/>
        <v>0</v>
      </c>
      <c r="P14" s="658">
        <f t="shared" si="7"/>
        <v>0</v>
      </c>
      <c r="Q14" s="658">
        <f t="shared" si="7"/>
        <v>0</v>
      </c>
      <c r="R14" s="658">
        <f t="shared" si="7"/>
        <v>0</v>
      </c>
      <c r="S14" s="658">
        <f t="shared" si="7"/>
        <v>0</v>
      </c>
      <c r="T14" s="658">
        <f t="shared" si="7"/>
        <v>0</v>
      </c>
      <c r="U14" s="658">
        <f t="shared" si="7"/>
        <v>0</v>
      </c>
      <c r="V14" s="658">
        <f t="shared" si="7"/>
        <v>0</v>
      </c>
      <c r="W14" s="658">
        <f t="shared" si="7"/>
        <v>1336</v>
      </c>
      <c r="X14" s="658">
        <f t="shared" si="7"/>
        <v>8577</v>
      </c>
      <c r="Y14" s="658">
        <f t="shared" si="7"/>
        <v>61979</v>
      </c>
      <c r="Z14" s="658">
        <f t="shared" si="7"/>
        <v>0</v>
      </c>
      <c r="AA14" s="659">
        <f t="shared" si="7"/>
        <v>1044.0326700000001</v>
      </c>
      <c r="AB14" s="659">
        <f t="shared" si="7"/>
        <v>0</v>
      </c>
      <c r="AC14" s="660">
        <f t="shared" si="7"/>
        <v>1044.0326700000001</v>
      </c>
    </row>
    <row r="15" spans="1:30" ht="16.5" thickBot="1">
      <c r="A15" s="688"/>
      <c r="B15" s="689"/>
      <c r="C15" s="689"/>
      <c r="D15" s="691"/>
      <c r="E15" s="802"/>
      <c r="F15" s="811" t="s">
        <v>395</v>
      </c>
      <c r="G15" s="812"/>
      <c r="H15" s="663" t="str">
        <f>IF(H14&gt;0, H14/H$7," ")</f>
        <v xml:space="preserve"> </v>
      </c>
      <c r="I15" s="663" t="str">
        <f t="shared" ref="I15:X15" si="8">IF(I14&gt;0, I14/I$7," ")</f>
        <v xml:space="preserve"> </v>
      </c>
      <c r="J15" s="663" t="str">
        <f t="shared" si="8"/>
        <v xml:space="preserve"> </v>
      </c>
      <c r="K15" s="663" t="str">
        <f t="shared" si="8"/>
        <v xml:space="preserve"> </v>
      </c>
      <c r="L15" s="663" t="str">
        <f t="shared" si="8"/>
        <v xml:space="preserve"> </v>
      </c>
      <c r="M15" s="663">
        <f t="shared" si="8"/>
        <v>1</v>
      </c>
      <c r="N15" s="663" t="str">
        <f t="shared" si="8"/>
        <v xml:space="preserve"> </v>
      </c>
      <c r="O15" s="663" t="str">
        <f t="shared" si="8"/>
        <v xml:space="preserve"> </v>
      </c>
      <c r="P15" s="663" t="str">
        <f t="shared" si="8"/>
        <v xml:space="preserve"> </v>
      </c>
      <c r="Q15" s="663" t="str">
        <f t="shared" si="8"/>
        <v xml:space="preserve"> </v>
      </c>
      <c r="R15" s="663" t="str">
        <f t="shared" si="8"/>
        <v xml:space="preserve"> </v>
      </c>
      <c r="S15" s="663" t="str">
        <f t="shared" si="8"/>
        <v xml:space="preserve"> </v>
      </c>
      <c r="T15" s="663" t="str">
        <f t="shared" si="8"/>
        <v xml:space="preserve"> </v>
      </c>
      <c r="U15" s="663" t="str">
        <f t="shared" si="8"/>
        <v xml:space="preserve"> </v>
      </c>
      <c r="V15" s="663" t="str">
        <f t="shared" si="8"/>
        <v xml:space="preserve"> </v>
      </c>
      <c r="W15" s="663">
        <f t="shared" si="8"/>
        <v>1</v>
      </c>
      <c r="X15" s="663">
        <f t="shared" si="8"/>
        <v>1</v>
      </c>
      <c r="Y15" s="664">
        <f>IF(Y14&gt;0, Y14/Y$7," ")</f>
        <v>1</v>
      </c>
      <c r="Z15" s="664" t="str">
        <f>IF(Z14&gt;0, Z14/Z$7," ")</f>
        <v xml:space="preserve"> </v>
      </c>
      <c r="AA15" s="665">
        <f>IF(AA14&gt;0, AA14/AA$7," ")</f>
        <v>1</v>
      </c>
      <c r="AB15" s="666" t="str">
        <f>IF(AB14&gt;0, AB14/AB$7," ")</f>
        <v xml:space="preserve"> </v>
      </c>
      <c r="AC15" s="667">
        <f>IF(AC14&gt;0, AC14/AC$7," ")</f>
        <v>1</v>
      </c>
    </row>
    <row r="16" spans="1:30">
      <c r="A16" s="688"/>
      <c r="B16" s="689"/>
      <c r="C16" s="689"/>
      <c r="D16" s="691"/>
      <c r="E16" s="802"/>
      <c r="F16" s="809" t="s">
        <v>396</v>
      </c>
      <c r="G16" s="810"/>
      <c r="H16" s="657">
        <f t="shared" ref="H16:AC16" si="9">SUMIF($F$6:$F$6, "1", H6:H6)</f>
        <v>0</v>
      </c>
      <c r="I16" s="657">
        <f t="shared" si="9"/>
        <v>0</v>
      </c>
      <c r="J16" s="657">
        <f t="shared" si="9"/>
        <v>0</v>
      </c>
      <c r="K16" s="657">
        <f t="shared" si="9"/>
        <v>0</v>
      </c>
      <c r="L16" s="657">
        <f t="shared" si="9"/>
        <v>0</v>
      </c>
      <c r="M16" s="657">
        <f t="shared" si="9"/>
        <v>0</v>
      </c>
      <c r="N16" s="658">
        <f t="shared" si="9"/>
        <v>0</v>
      </c>
      <c r="O16" s="658">
        <f t="shared" si="9"/>
        <v>0</v>
      </c>
      <c r="P16" s="658">
        <f t="shared" si="9"/>
        <v>0</v>
      </c>
      <c r="Q16" s="658">
        <f t="shared" si="9"/>
        <v>0</v>
      </c>
      <c r="R16" s="658">
        <f t="shared" si="9"/>
        <v>0</v>
      </c>
      <c r="S16" s="658">
        <f t="shared" si="9"/>
        <v>0</v>
      </c>
      <c r="T16" s="658">
        <f t="shared" si="9"/>
        <v>0</v>
      </c>
      <c r="U16" s="658">
        <f t="shared" si="9"/>
        <v>0</v>
      </c>
      <c r="V16" s="658">
        <f t="shared" si="9"/>
        <v>0</v>
      </c>
      <c r="W16" s="658">
        <f t="shared" si="9"/>
        <v>0</v>
      </c>
      <c r="X16" s="658">
        <f t="shared" si="9"/>
        <v>0</v>
      </c>
      <c r="Y16" s="658">
        <f t="shared" si="9"/>
        <v>0</v>
      </c>
      <c r="Z16" s="658">
        <f t="shared" si="9"/>
        <v>0</v>
      </c>
      <c r="AA16" s="659">
        <f t="shared" si="9"/>
        <v>0</v>
      </c>
      <c r="AB16" s="659">
        <f t="shared" si="9"/>
        <v>0</v>
      </c>
      <c r="AC16" s="660">
        <f t="shared" si="9"/>
        <v>0</v>
      </c>
    </row>
    <row r="17" spans="1:29" ht="16.5" thickBot="1">
      <c r="A17" s="688"/>
      <c r="B17" s="689"/>
      <c r="C17" s="689"/>
      <c r="D17" s="691"/>
      <c r="E17" s="802"/>
      <c r="F17" s="811" t="s">
        <v>397</v>
      </c>
      <c r="G17" s="812"/>
      <c r="H17" s="661" t="str">
        <f>IF(H16&gt;0, H16/H$7," ")</f>
        <v xml:space="preserve"> </v>
      </c>
      <c r="I17" s="661" t="str">
        <f t="shared" ref="I17:X17" si="10">IF(I16&gt;0, I16/I$7," ")</f>
        <v xml:space="preserve"> </v>
      </c>
      <c r="J17" s="661" t="str">
        <f t="shared" si="10"/>
        <v xml:space="preserve"> </v>
      </c>
      <c r="K17" s="661" t="str">
        <f t="shared" si="10"/>
        <v xml:space="preserve"> </v>
      </c>
      <c r="L17" s="661" t="str">
        <f t="shared" si="10"/>
        <v xml:space="preserve"> </v>
      </c>
      <c r="M17" s="661" t="str">
        <f t="shared" si="10"/>
        <v xml:space="preserve"> </v>
      </c>
      <c r="N17" s="661" t="str">
        <f t="shared" si="10"/>
        <v xml:space="preserve"> </v>
      </c>
      <c r="O17" s="661" t="str">
        <f t="shared" si="10"/>
        <v xml:space="preserve"> </v>
      </c>
      <c r="P17" s="661" t="str">
        <f t="shared" si="10"/>
        <v xml:space="preserve"> </v>
      </c>
      <c r="Q17" s="661" t="str">
        <f t="shared" si="10"/>
        <v xml:space="preserve"> </v>
      </c>
      <c r="R17" s="661" t="str">
        <f t="shared" si="10"/>
        <v xml:space="preserve"> </v>
      </c>
      <c r="S17" s="661" t="str">
        <f t="shared" si="10"/>
        <v xml:space="preserve"> </v>
      </c>
      <c r="T17" s="661" t="str">
        <f t="shared" si="10"/>
        <v xml:space="preserve"> </v>
      </c>
      <c r="U17" s="661" t="str">
        <f t="shared" si="10"/>
        <v xml:space="preserve"> </v>
      </c>
      <c r="V17" s="661" t="str">
        <f t="shared" si="10"/>
        <v xml:space="preserve"> </v>
      </c>
      <c r="W17" s="661" t="str">
        <f t="shared" si="10"/>
        <v xml:space="preserve"> </v>
      </c>
      <c r="X17" s="661" t="str">
        <f t="shared" si="10"/>
        <v xml:space="preserve"> </v>
      </c>
      <c r="Y17" s="668" t="str">
        <f>IF(Y16&gt;0, Y16/Y$7," ")</f>
        <v xml:space="preserve"> </v>
      </c>
      <c r="Z17" s="668" t="str">
        <f>IF(Z16&gt;0, Z16/Z$7," ")</f>
        <v xml:space="preserve"> </v>
      </c>
      <c r="AA17" s="669" t="str">
        <f>IF(AA16&gt;0, AA16/AA$7," ")</f>
        <v xml:space="preserve"> </v>
      </c>
      <c r="AB17" s="669" t="str">
        <f>IF(AB16&gt;0, AB16/AB$7," ")</f>
        <v xml:space="preserve"> </v>
      </c>
      <c r="AC17" s="670" t="str">
        <f>IF(AC16&gt;0, AC16/AC$7," ")</f>
        <v xml:space="preserve"> </v>
      </c>
    </row>
    <row r="18" spans="1:29">
      <c r="A18" s="688"/>
      <c r="B18" s="689"/>
      <c r="C18" s="689"/>
      <c r="D18" s="691"/>
      <c r="E18" s="803"/>
      <c r="F18" s="813" t="s">
        <v>398</v>
      </c>
      <c r="G18" s="814"/>
      <c r="H18" s="657">
        <f t="shared" ref="H18:AC18" si="11">SUMIF($G$6:$G$6, "1", H6:H6)</f>
        <v>0</v>
      </c>
      <c r="I18" s="657">
        <f t="shared" si="11"/>
        <v>0</v>
      </c>
      <c r="J18" s="657">
        <f t="shared" si="11"/>
        <v>0</v>
      </c>
      <c r="K18" s="657">
        <f t="shared" si="11"/>
        <v>0</v>
      </c>
      <c r="L18" s="657">
        <f t="shared" si="11"/>
        <v>0</v>
      </c>
      <c r="M18" s="657">
        <f t="shared" si="11"/>
        <v>0</v>
      </c>
      <c r="N18" s="658">
        <f t="shared" si="11"/>
        <v>0</v>
      </c>
      <c r="O18" s="658">
        <f t="shared" si="11"/>
        <v>0</v>
      </c>
      <c r="P18" s="658">
        <f t="shared" si="11"/>
        <v>0</v>
      </c>
      <c r="Q18" s="658">
        <f t="shared" si="11"/>
        <v>0</v>
      </c>
      <c r="R18" s="658">
        <f t="shared" si="11"/>
        <v>0</v>
      </c>
      <c r="S18" s="658">
        <f t="shared" si="11"/>
        <v>0</v>
      </c>
      <c r="T18" s="658">
        <f t="shared" si="11"/>
        <v>0</v>
      </c>
      <c r="U18" s="658">
        <f t="shared" si="11"/>
        <v>0</v>
      </c>
      <c r="V18" s="658">
        <f t="shared" si="11"/>
        <v>0</v>
      </c>
      <c r="W18" s="658">
        <f t="shared" si="11"/>
        <v>0</v>
      </c>
      <c r="X18" s="658">
        <f t="shared" si="11"/>
        <v>0</v>
      </c>
      <c r="Y18" s="658">
        <f t="shared" si="11"/>
        <v>0</v>
      </c>
      <c r="Z18" s="658">
        <f t="shared" si="11"/>
        <v>0</v>
      </c>
      <c r="AA18" s="659">
        <f t="shared" si="11"/>
        <v>0</v>
      </c>
      <c r="AB18" s="659">
        <f t="shared" si="11"/>
        <v>0</v>
      </c>
      <c r="AC18" s="660">
        <f t="shared" si="11"/>
        <v>0</v>
      </c>
    </row>
    <row r="19" spans="1:29" ht="16.5" thickBot="1">
      <c r="A19" s="692"/>
      <c r="B19" s="693"/>
      <c r="C19" s="693"/>
      <c r="D19" s="694"/>
      <c r="E19" s="804"/>
      <c r="F19" s="799" t="s">
        <v>399</v>
      </c>
      <c r="G19" s="800"/>
      <c r="H19" s="661" t="str">
        <f>IF(H18&gt;0, H18/H$7," ")</f>
        <v xml:space="preserve"> </v>
      </c>
      <c r="I19" s="661" t="str">
        <f t="shared" ref="I19:AB19" si="12">IF(I18&gt;0, I18/I$7," ")</f>
        <v xml:space="preserve"> </v>
      </c>
      <c r="J19" s="661" t="str">
        <f t="shared" si="12"/>
        <v xml:space="preserve"> </v>
      </c>
      <c r="K19" s="661" t="str">
        <f t="shared" si="12"/>
        <v xml:space="preserve"> </v>
      </c>
      <c r="L19" s="661" t="str">
        <f t="shared" si="12"/>
        <v xml:space="preserve"> </v>
      </c>
      <c r="M19" s="661" t="str">
        <f t="shared" si="12"/>
        <v xml:space="preserve"> </v>
      </c>
      <c r="N19" s="661" t="str">
        <f t="shared" si="12"/>
        <v xml:space="preserve"> </v>
      </c>
      <c r="O19" s="661" t="str">
        <f t="shared" si="12"/>
        <v xml:space="preserve"> </v>
      </c>
      <c r="P19" s="661" t="str">
        <f t="shared" si="12"/>
        <v xml:space="preserve"> </v>
      </c>
      <c r="Q19" s="661" t="str">
        <f t="shared" si="12"/>
        <v xml:space="preserve"> </v>
      </c>
      <c r="R19" s="661" t="str">
        <f t="shared" si="12"/>
        <v xml:space="preserve"> </v>
      </c>
      <c r="S19" s="661" t="str">
        <f t="shared" si="12"/>
        <v xml:space="preserve"> </v>
      </c>
      <c r="T19" s="661" t="str">
        <f t="shared" si="12"/>
        <v xml:space="preserve"> </v>
      </c>
      <c r="U19" s="661" t="str">
        <f t="shared" si="12"/>
        <v xml:space="preserve"> </v>
      </c>
      <c r="V19" s="661" t="str">
        <f t="shared" si="12"/>
        <v xml:space="preserve"> </v>
      </c>
      <c r="W19" s="661" t="str">
        <f t="shared" si="12"/>
        <v xml:space="preserve"> </v>
      </c>
      <c r="X19" s="661" t="str">
        <f t="shared" si="12"/>
        <v xml:space="preserve"> </v>
      </c>
      <c r="Y19" s="661" t="str">
        <f t="shared" si="12"/>
        <v xml:space="preserve"> </v>
      </c>
      <c r="Z19" s="661" t="str">
        <f t="shared" si="12"/>
        <v xml:space="preserve"> </v>
      </c>
      <c r="AA19" s="661" t="str">
        <f t="shared" si="12"/>
        <v xml:space="preserve"> </v>
      </c>
      <c r="AB19" s="661" t="str">
        <f t="shared" si="12"/>
        <v xml:space="preserve"> </v>
      </c>
      <c r="AC19" s="670" t="str">
        <f>IF(AC18&gt;0, AC18/AC$7," ")</f>
        <v xml:space="preserve"> </v>
      </c>
    </row>
    <row r="183" spans="29:29">
      <c r="AC183" s="592" t="s">
        <v>400</v>
      </c>
    </row>
  </sheetData>
  <mergeCells count="23">
    <mergeCell ref="A9:G9"/>
    <mergeCell ref="A1:E1"/>
    <mergeCell ref="A3:A5"/>
    <mergeCell ref="B3:B5"/>
    <mergeCell ref="C3:G4"/>
    <mergeCell ref="AA3:AC4"/>
    <mergeCell ref="H4:N4"/>
    <mergeCell ref="O4:S4"/>
    <mergeCell ref="T4:Y4"/>
    <mergeCell ref="A8:G8"/>
    <mergeCell ref="H3:Y3"/>
    <mergeCell ref="Z3:Z5"/>
    <mergeCell ref="F19:G19"/>
    <mergeCell ref="E10:E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</mergeCells>
  <printOptions horizontalCentered="1"/>
  <pageMargins left="0.31" right="0.16" top="0.75" bottom="0.75" header="0.3" footer="0.3"/>
  <pageSetup paperSize="9" scale="50" orientation="landscape" r:id="rId1"/>
  <headerFooter>
    <oddHeader>&amp;C&amp;"-,Bold"&amp;14Special Focus Districts
GOA-2017-18&amp;R(Rs. in lakhs)</oddHeader>
  </headerFooter>
  <rowBreaks count="1" manualBreakCount="1">
    <brk id="19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>
    <tabColor rgb="FFFFFF00"/>
  </sheetPr>
  <dimension ref="A1:S393"/>
  <sheetViews>
    <sheetView view="pageBreakPreview" topLeftCell="A10" zoomScaleSheetLayoutView="100" workbookViewId="0">
      <selection activeCell="A2" sqref="A2:C18"/>
    </sheetView>
  </sheetViews>
  <sheetFormatPr defaultRowHeight="15"/>
  <cols>
    <col min="1" max="1" width="9.140625" style="318"/>
    <col min="2" max="2" width="50.42578125" style="318" customWidth="1"/>
    <col min="3" max="3" width="22.7109375" style="318" customWidth="1"/>
    <col min="4" max="4" width="13.42578125" style="318" customWidth="1"/>
    <col min="5" max="7" width="9.140625" style="318" customWidth="1"/>
    <col min="8" max="8" width="9.5703125" style="318" customWidth="1"/>
    <col min="9" max="11" width="9.140625" style="318" customWidth="1"/>
    <col min="12" max="257" width="9.140625" style="318"/>
    <col min="258" max="258" width="50.42578125" style="318" customWidth="1"/>
    <col min="259" max="259" width="16.7109375" style="318" customWidth="1"/>
    <col min="260" max="260" width="13.42578125" style="318" customWidth="1"/>
    <col min="261" max="513" width="9.140625" style="318"/>
    <col min="514" max="514" width="50.42578125" style="318" customWidth="1"/>
    <col min="515" max="515" width="16.7109375" style="318" customWidth="1"/>
    <col min="516" max="516" width="13.42578125" style="318" customWidth="1"/>
    <col min="517" max="769" width="9.140625" style="318"/>
    <col min="770" max="770" width="50.42578125" style="318" customWidth="1"/>
    <col min="771" max="771" width="16.7109375" style="318" customWidth="1"/>
    <col min="772" max="772" width="13.42578125" style="318" customWidth="1"/>
    <col min="773" max="1025" width="9.140625" style="318"/>
    <col min="1026" max="1026" width="50.42578125" style="318" customWidth="1"/>
    <col min="1027" max="1027" width="16.7109375" style="318" customWidth="1"/>
    <col min="1028" max="1028" width="13.42578125" style="318" customWidth="1"/>
    <col min="1029" max="1281" width="9.140625" style="318"/>
    <col min="1282" max="1282" width="50.42578125" style="318" customWidth="1"/>
    <col min="1283" max="1283" width="16.7109375" style="318" customWidth="1"/>
    <col min="1284" max="1284" width="13.42578125" style="318" customWidth="1"/>
    <col min="1285" max="1537" width="9.140625" style="318"/>
    <col min="1538" max="1538" width="50.42578125" style="318" customWidth="1"/>
    <col min="1539" max="1539" width="16.7109375" style="318" customWidth="1"/>
    <col min="1540" max="1540" width="13.42578125" style="318" customWidth="1"/>
    <col min="1541" max="1793" width="9.140625" style="318"/>
    <col min="1794" max="1794" width="50.42578125" style="318" customWidth="1"/>
    <col min="1795" max="1795" width="16.7109375" style="318" customWidth="1"/>
    <col min="1796" max="1796" width="13.42578125" style="318" customWidth="1"/>
    <col min="1797" max="2049" width="9.140625" style="318"/>
    <col min="2050" max="2050" width="50.42578125" style="318" customWidth="1"/>
    <col min="2051" max="2051" width="16.7109375" style="318" customWidth="1"/>
    <col min="2052" max="2052" width="13.42578125" style="318" customWidth="1"/>
    <col min="2053" max="2305" width="9.140625" style="318"/>
    <col min="2306" max="2306" width="50.42578125" style="318" customWidth="1"/>
    <col min="2307" max="2307" width="16.7109375" style="318" customWidth="1"/>
    <col min="2308" max="2308" width="13.42578125" style="318" customWidth="1"/>
    <col min="2309" max="2561" width="9.140625" style="318"/>
    <col min="2562" max="2562" width="50.42578125" style="318" customWidth="1"/>
    <col min="2563" max="2563" width="16.7109375" style="318" customWidth="1"/>
    <col min="2564" max="2564" width="13.42578125" style="318" customWidth="1"/>
    <col min="2565" max="2817" width="9.140625" style="318"/>
    <col min="2818" max="2818" width="50.42578125" style="318" customWidth="1"/>
    <col min="2819" max="2819" width="16.7109375" style="318" customWidth="1"/>
    <col min="2820" max="2820" width="13.42578125" style="318" customWidth="1"/>
    <col min="2821" max="3073" width="9.140625" style="318"/>
    <col min="3074" max="3074" width="50.42578125" style="318" customWidth="1"/>
    <col min="3075" max="3075" width="16.7109375" style="318" customWidth="1"/>
    <col min="3076" max="3076" width="13.42578125" style="318" customWidth="1"/>
    <col min="3077" max="3329" width="9.140625" style="318"/>
    <col min="3330" max="3330" width="50.42578125" style="318" customWidth="1"/>
    <col min="3331" max="3331" width="16.7109375" style="318" customWidth="1"/>
    <col min="3332" max="3332" width="13.42578125" style="318" customWidth="1"/>
    <col min="3333" max="3585" width="9.140625" style="318"/>
    <col min="3586" max="3586" width="50.42578125" style="318" customWidth="1"/>
    <col min="3587" max="3587" width="16.7109375" style="318" customWidth="1"/>
    <col min="3588" max="3588" width="13.42578125" style="318" customWidth="1"/>
    <col min="3589" max="3841" width="9.140625" style="318"/>
    <col min="3842" max="3842" width="50.42578125" style="318" customWidth="1"/>
    <col min="3843" max="3843" width="16.7109375" style="318" customWidth="1"/>
    <col min="3844" max="3844" width="13.42578125" style="318" customWidth="1"/>
    <col min="3845" max="4097" width="9.140625" style="318"/>
    <col min="4098" max="4098" width="50.42578125" style="318" customWidth="1"/>
    <col min="4099" max="4099" width="16.7109375" style="318" customWidth="1"/>
    <col min="4100" max="4100" width="13.42578125" style="318" customWidth="1"/>
    <col min="4101" max="4353" width="9.140625" style="318"/>
    <col min="4354" max="4354" width="50.42578125" style="318" customWidth="1"/>
    <col min="4355" max="4355" width="16.7109375" style="318" customWidth="1"/>
    <col min="4356" max="4356" width="13.42578125" style="318" customWidth="1"/>
    <col min="4357" max="4609" width="9.140625" style="318"/>
    <col min="4610" max="4610" width="50.42578125" style="318" customWidth="1"/>
    <col min="4611" max="4611" width="16.7109375" style="318" customWidth="1"/>
    <col min="4612" max="4612" width="13.42578125" style="318" customWidth="1"/>
    <col min="4613" max="4865" width="9.140625" style="318"/>
    <col min="4866" max="4866" width="50.42578125" style="318" customWidth="1"/>
    <col min="4867" max="4867" width="16.7109375" style="318" customWidth="1"/>
    <col min="4868" max="4868" width="13.42578125" style="318" customWidth="1"/>
    <col min="4869" max="5121" width="9.140625" style="318"/>
    <col min="5122" max="5122" width="50.42578125" style="318" customWidth="1"/>
    <col min="5123" max="5123" width="16.7109375" style="318" customWidth="1"/>
    <col min="5124" max="5124" width="13.42578125" style="318" customWidth="1"/>
    <col min="5125" max="5377" width="9.140625" style="318"/>
    <col min="5378" max="5378" width="50.42578125" style="318" customWidth="1"/>
    <col min="5379" max="5379" width="16.7109375" style="318" customWidth="1"/>
    <col min="5380" max="5380" width="13.42578125" style="318" customWidth="1"/>
    <col min="5381" max="5633" width="9.140625" style="318"/>
    <col min="5634" max="5634" width="50.42578125" style="318" customWidth="1"/>
    <col min="5635" max="5635" width="16.7109375" style="318" customWidth="1"/>
    <col min="5636" max="5636" width="13.42578125" style="318" customWidth="1"/>
    <col min="5637" max="5889" width="9.140625" style="318"/>
    <col min="5890" max="5890" width="50.42578125" style="318" customWidth="1"/>
    <col min="5891" max="5891" width="16.7109375" style="318" customWidth="1"/>
    <col min="5892" max="5892" width="13.42578125" style="318" customWidth="1"/>
    <col min="5893" max="6145" width="9.140625" style="318"/>
    <col min="6146" max="6146" width="50.42578125" style="318" customWidth="1"/>
    <col min="6147" max="6147" width="16.7109375" style="318" customWidth="1"/>
    <col min="6148" max="6148" width="13.42578125" style="318" customWidth="1"/>
    <col min="6149" max="6401" width="9.140625" style="318"/>
    <col min="6402" max="6402" width="50.42578125" style="318" customWidth="1"/>
    <col min="6403" max="6403" width="16.7109375" style="318" customWidth="1"/>
    <col min="6404" max="6404" width="13.42578125" style="318" customWidth="1"/>
    <col min="6405" max="6657" width="9.140625" style="318"/>
    <col min="6658" max="6658" width="50.42578125" style="318" customWidth="1"/>
    <col min="6659" max="6659" width="16.7109375" style="318" customWidth="1"/>
    <col min="6660" max="6660" width="13.42578125" style="318" customWidth="1"/>
    <col min="6661" max="6913" width="9.140625" style="318"/>
    <col min="6914" max="6914" width="50.42578125" style="318" customWidth="1"/>
    <col min="6915" max="6915" width="16.7109375" style="318" customWidth="1"/>
    <col min="6916" max="6916" width="13.42578125" style="318" customWidth="1"/>
    <col min="6917" max="7169" width="9.140625" style="318"/>
    <col min="7170" max="7170" width="50.42578125" style="318" customWidth="1"/>
    <col min="7171" max="7171" width="16.7109375" style="318" customWidth="1"/>
    <col min="7172" max="7172" width="13.42578125" style="318" customWidth="1"/>
    <col min="7173" max="7425" width="9.140625" style="318"/>
    <col min="7426" max="7426" width="50.42578125" style="318" customWidth="1"/>
    <col min="7427" max="7427" width="16.7109375" style="318" customWidth="1"/>
    <col min="7428" max="7428" width="13.42578125" style="318" customWidth="1"/>
    <col min="7429" max="7681" width="9.140625" style="318"/>
    <col min="7682" max="7682" width="50.42578125" style="318" customWidth="1"/>
    <col min="7683" max="7683" width="16.7109375" style="318" customWidth="1"/>
    <col min="7684" max="7684" width="13.42578125" style="318" customWidth="1"/>
    <col min="7685" max="7937" width="9.140625" style="318"/>
    <col min="7938" max="7938" width="50.42578125" style="318" customWidth="1"/>
    <col min="7939" max="7939" width="16.7109375" style="318" customWidth="1"/>
    <col min="7940" max="7940" width="13.42578125" style="318" customWidth="1"/>
    <col min="7941" max="8193" width="9.140625" style="318"/>
    <col min="8194" max="8194" width="50.42578125" style="318" customWidth="1"/>
    <col min="8195" max="8195" width="16.7109375" style="318" customWidth="1"/>
    <col min="8196" max="8196" width="13.42578125" style="318" customWidth="1"/>
    <col min="8197" max="8449" width="9.140625" style="318"/>
    <col min="8450" max="8450" width="50.42578125" style="318" customWidth="1"/>
    <col min="8451" max="8451" width="16.7109375" style="318" customWidth="1"/>
    <col min="8452" max="8452" width="13.42578125" style="318" customWidth="1"/>
    <col min="8453" max="8705" width="9.140625" style="318"/>
    <col min="8706" max="8706" width="50.42578125" style="318" customWidth="1"/>
    <col min="8707" max="8707" width="16.7109375" style="318" customWidth="1"/>
    <col min="8708" max="8708" width="13.42578125" style="318" customWidth="1"/>
    <col min="8709" max="8961" width="9.140625" style="318"/>
    <col min="8962" max="8962" width="50.42578125" style="318" customWidth="1"/>
    <col min="8963" max="8963" width="16.7109375" style="318" customWidth="1"/>
    <col min="8964" max="8964" width="13.42578125" style="318" customWidth="1"/>
    <col min="8965" max="9217" width="9.140625" style="318"/>
    <col min="9218" max="9218" width="50.42578125" style="318" customWidth="1"/>
    <col min="9219" max="9219" width="16.7109375" style="318" customWidth="1"/>
    <col min="9220" max="9220" width="13.42578125" style="318" customWidth="1"/>
    <col min="9221" max="9473" width="9.140625" style="318"/>
    <col min="9474" max="9474" width="50.42578125" style="318" customWidth="1"/>
    <col min="9475" max="9475" width="16.7109375" style="318" customWidth="1"/>
    <col min="9476" max="9476" width="13.42578125" style="318" customWidth="1"/>
    <col min="9477" max="9729" width="9.140625" style="318"/>
    <col min="9730" max="9730" width="50.42578125" style="318" customWidth="1"/>
    <col min="9731" max="9731" width="16.7109375" style="318" customWidth="1"/>
    <col min="9732" max="9732" width="13.42578125" style="318" customWidth="1"/>
    <col min="9733" max="9985" width="9.140625" style="318"/>
    <col min="9986" max="9986" width="50.42578125" style="318" customWidth="1"/>
    <col min="9987" max="9987" width="16.7109375" style="318" customWidth="1"/>
    <col min="9988" max="9988" width="13.42578125" style="318" customWidth="1"/>
    <col min="9989" max="10241" width="9.140625" style="318"/>
    <col min="10242" max="10242" width="50.42578125" style="318" customWidth="1"/>
    <col min="10243" max="10243" width="16.7109375" style="318" customWidth="1"/>
    <col min="10244" max="10244" width="13.42578125" style="318" customWidth="1"/>
    <col min="10245" max="10497" width="9.140625" style="318"/>
    <col min="10498" max="10498" width="50.42578125" style="318" customWidth="1"/>
    <col min="10499" max="10499" width="16.7109375" style="318" customWidth="1"/>
    <col min="10500" max="10500" width="13.42578125" style="318" customWidth="1"/>
    <col min="10501" max="10753" width="9.140625" style="318"/>
    <col min="10754" max="10754" width="50.42578125" style="318" customWidth="1"/>
    <col min="10755" max="10755" width="16.7109375" style="318" customWidth="1"/>
    <col min="10756" max="10756" width="13.42578125" style="318" customWidth="1"/>
    <col min="10757" max="11009" width="9.140625" style="318"/>
    <col min="11010" max="11010" width="50.42578125" style="318" customWidth="1"/>
    <col min="11011" max="11011" width="16.7109375" style="318" customWidth="1"/>
    <col min="11012" max="11012" width="13.42578125" style="318" customWidth="1"/>
    <col min="11013" max="11265" width="9.140625" style="318"/>
    <col min="11266" max="11266" width="50.42578125" style="318" customWidth="1"/>
    <col min="11267" max="11267" width="16.7109375" style="318" customWidth="1"/>
    <col min="11268" max="11268" width="13.42578125" style="318" customWidth="1"/>
    <col min="11269" max="11521" width="9.140625" style="318"/>
    <col min="11522" max="11522" width="50.42578125" style="318" customWidth="1"/>
    <col min="11523" max="11523" width="16.7109375" style="318" customWidth="1"/>
    <col min="11524" max="11524" width="13.42578125" style="318" customWidth="1"/>
    <col min="11525" max="11777" width="9.140625" style="318"/>
    <col min="11778" max="11778" width="50.42578125" style="318" customWidth="1"/>
    <col min="11779" max="11779" width="16.7109375" style="318" customWidth="1"/>
    <col min="11780" max="11780" width="13.42578125" style="318" customWidth="1"/>
    <col min="11781" max="12033" width="9.140625" style="318"/>
    <col min="12034" max="12034" width="50.42578125" style="318" customWidth="1"/>
    <col min="12035" max="12035" width="16.7109375" style="318" customWidth="1"/>
    <col min="12036" max="12036" width="13.42578125" style="318" customWidth="1"/>
    <col min="12037" max="12289" width="9.140625" style="318"/>
    <col min="12290" max="12290" width="50.42578125" style="318" customWidth="1"/>
    <col min="12291" max="12291" width="16.7109375" style="318" customWidth="1"/>
    <col min="12292" max="12292" width="13.42578125" style="318" customWidth="1"/>
    <col min="12293" max="12545" width="9.140625" style="318"/>
    <col min="12546" max="12546" width="50.42578125" style="318" customWidth="1"/>
    <col min="12547" max="12547" width="16.7109375" style="318" customWidth="1"/>
    <col min="12548" max="12548" width="13.42578125" style="318" customWidth="1"/>
    <col min="12549" max="12801" width="9.140625" style="318"/>
    <col min="12802" max="12802" width="50.42578125" style="318" customWidth="1"/>
    <col min="12803" max="12803" width="16.7109375" style="318" customWidth="1"/>
    <col min="12804" max="12804" width="13.42578125" style="318" customWidth="1"/>
    <col min="12805" max="13057" width="9.140625" style="318"/>
    <col min="13058" max="13058" width="50.42578125" style="318" customWidth="1"/>
    <col min="13059" max="13059" width="16.7109375" style="318" customWidth="1"/>
    <col min="13060" max="13060" width="13.42578125" style="318" customWidth="1"/>
    <col min="13061" max="13313" width="9.140625" style="318"/>
    <col min="13314" max="13314" width="50.42578125" style="318" customWidth="1"/>
    <col min="13315" max="13315" width="16.7109375" style="318" customWidth="1"/>
    <col min="13316" max="13316" width="13.42578125" style="318" customWidth="1"/>
    <col min="13317" max="13569" width="9.140625" style="318"/>
    <col min="13570" max="13570" width="50.42578125" style="318" customWidth="1"/>
    <col min="13571" max="13571" width="16.7109375" style="318" customWidth="1"/>
    <col min="13572" max="13572" width="13.42578125" style="318" customWidth="1"/>
    <col min="13573" max="13825" width="9.140625" style="318"/>
    <col min="13826" max="13826" width="50.42578125" style="318" customWidth="1"/>
    <col min="13827" max="13827" width="16.7109375" style="318" customWidth="1"/>
    <col min="13828" max="13828" width="13.42578125" style="318" customWidth="1"/>
    <col min="13829" max="14081" width="9.140625" style="318"/>
    <col min="14082" max="14082" width="50.42578125" style="318" customWidth="1"/>
    <col min="14083" max="14083" width="16.7109375" style="318" customWidth="1"/>
    <col min="14084" max="14084" width="13.42578125" style="318" customWidth="1"/>
    <col min="14085" max="14337" width="9.140625" style="318"/>
    <col min="14338" max="14338" width="50.42578125" style="318" customWidth="1"/>
    <col min="14339" max="14339" width="16.7109375" style="318" customWidth="1"/>
    <col min="14340" max="14340" width="13.42578125" style="318" customWidth="1"/>
    <col min="14341" max="14593" width="9.140625" style="318"/>
    <col min="14594" max="14594" width="50.42578125" style="318" customWidth="1"/>
    <col min="14595" max="14595" width="16.7109375" style="318" customWidth="1"/>
    <col min="14596" max="14596" width="13.42578125" style="318" customWidth="1"/>
    <col min="14597" max="14849" width="9.140625" style="318"/>
    <col min="14850" max="14850" width="50.42578125" style="318" customWidth="1"/>
    <col min="14851" max="14851" width="16.7109375" style="318" customWidth="1"/>
    <col min="14852" max="14852" width="13.42578125" style="318" customWidth="1"/>
    <col min="14853" max="15105" width="9.140625" style="318"/>
    <col min="15106" max="15106" width="50.42578125" style="318" customWidth="1"/>
    <col min="15107" max="15107" width="16.7109375" style="318" customWidth="1"/>
    <col min="15108" max="15108" width="13.42578125" style="318" customWidth="1"/>
    <col min="15109" max="15361" width="9.140625" style="318"/>
    <col min="15362" max="15362" width="50.42578125" style="318" customWidth="1"/>
    <col min="15363" max="15363" width="16.7109375" style="318" customWidth="1"/>
    <col min="15364" max="15364" width="13.42578125" style="318" customWidth="1"/>
    <col min="15365" max="15617" width="9.140625" style="318"/>
    <col min="15618" max="15618" width="50.42578125" style="318" customWidth="1"/>
    <col min="15619" max="15619" width="16.7109375" style="318" customWidth="1"/>
    <col min="15620" max="15620" width="13.42578125" style="318" customWidth="1"/>
    <col min="15621" max="15873" width="9.140625" style="318"/>
    <col min="15874" max="15874" width="50.42578125" style="318" customWidth="1"/>
    <col min="15875" max="15875" width="16.7109375" style="318" customWidth="1"/>
    <col min="15876" max="15876" width="13.42578125" style="318" customWidth="1"/>
    <col min="15877" max="16129" width="9.140625" style="318"/>
    <col min="16130" max="16130" width="50.42578125" style="318" customWidth="1"/>
    <col min="16131" max="16131" width="16.7109375" style="318" customWidth="1"/>
    <col min="16132" max="16132" width="13.42578125" style="318" customWidth="1"/>
    <col min="16133" max="16384" width="9.140625" style="318"/>
  </cols>
  <sheetData>
    <row r="1" spans="1:9" ht="48.75" customHeight="1">
      <c r="A1" s="839" t="s">
        <v>595</v>
      </c>
      <c r="B1" s="840"/>
      <c r="C1" s="840"/>
    </row>
    <row r="2" spans="1:9" ht="31.5">
      <c r="A2" s="323" t="s">
        <v>477</v>
      </c>
      <c r="B2" s="323" t="s">
        <v>478</v>
      </c>
      <c r="C2" s="323" t="s">
        <v>479</v>
      </c>
      <c r="D2" s="702" t="s">
        <v>480</v>
      </c>
    </row>
    <row r="3" spans="1:9" ht="21.75" customHeight="1">
      <c r="A3" s="315">
        <v>1</v>
      </c>
      <c r="B3" s="316" t="s">
        <v>481</v>
      </c>
      <c r="C3" s="314">
        <f>D3/100</f>
        <v>29.037625000000002</v>
      </c>
      <c r="D3" s="696">
        <f>'STATE- GOA'!D407</f>
        <v>2903.7625000000003</v>
      </c>
    </row>
    <row r="4" spans="1:9" ht="21.75" customHeight="1">
      <c r="A4" s="315">
        <v>2</v>
      </c>
      <c r="B4" s="316" t="s">
        <v>482</v>
      </c>
      <c r="C4" s="314">
        <f>D4/100</f>
        <v>0.1263</v>
      </c>
      <c r="D4" s="317">
        <v>12.63</v>
      </c>
    </row>
    <row r="5" spans="1:9" ht="21.75" customHeight="1">
      <c r="A5" s="315">
        <v>3</v>
      </c>
      <c r="B5" s="316" t="s">
        <v>483</v>
      </c>
      <c r="C5" s="314">
        <f>C3-C4</f>
        <v>28.911325000000001</v>
      </c>
      <c r="D5" s="320">
        <f>D3-D4</f>
        <v>2891.1325000000002</v>
      </c>
    </row>
    <row r="6" spans="1:9" ht="21.75" customHeight="1">
      <c r="A6" s="315">
        <v>4</v>
      </c>
      <c r="B6" s="316" t="s">
        <v>484</v>
      </c>
      <c r="C6" s="314">
        <f>D6/100</f>
        <v>17.346795</v>
      </c>
      <c r="D6" s="320">
        <f>D5*60%</f>
        <v>1734.6795</v>
      </c>
    </row>
    <row r="7" spans="1:9" ht="21.75" customHeight="1">
      <c r="A7" s="841">
        <v>5</v>
      </c>
      <c r="B7" s="316" t="s">
        <v>485</v>
      </c>
      <c r="C7" s="314"/>
      <c r="D7" s="697"/>
    </row>
    <row r="8" spans="1:9" ht="21.75" customHeight="1">
      <c r="A8" s="842"/>
      <c r="B8" s="698" t="s">
        <v>486</v>
      </c>
      <c r="C8" s="314">
        <f>D8/100</f>
        <v>1.9525919999999999</v>
      </c>
      <c r="D8" s="225">
        <f>'[24]Adhoc Reles-recpt.PAO&amp;SIS-16-17'!$C$15</f>
        <v>195.25919999999999</v>
      </c>
    </row>
    <row r="9" spans="1:9" ht="21.75" customHeight="1">
      <c r="A9" s="842"/>
      <c r="B9" s="698" t="s">
        <v>487</v>
      </c>
      <c r="C9" s="314">
        <f>D9/100</f>
        <v>6.7384999999999993</v>
      </c>
      <c r="D9" s="225">
        <f>'[24]Bal.of 1st-recpt.PAO&amp;SIS-16-17'!$C$15</f>
        <v>673.84999999999991</v>
      </c>
    </row>
    <row r="10" spans="1:9" ht="27" customHeight="1">
      <c r="A10" s="842"/>
      <c r="B10" s="698" t="s">
        <v>624</v>
      </c>
      <c r="C10" s="314">
        <f>D10/100</f>
        <v>0</v>
      </c>
      <c r="D10" s="225"/>
    </row>
    <row r="11" spans="1:9" s="324" customFormat="1" ht="21.75" customHeight="1">
      <c r="A11" s="843"/>
      <c r="B11" s="699" t="s">
        <v>488</v>
      </c>
      <c r="C11" s="319">
        <f>SUM(C8:C10)</f>
        <v>8.6910919999999994</v>
      </c>
      <c r="D11" s="320"/>
      <c r="E11" s="325"/>
    </row>
    <row r="12" spans="1:9" ht="24" customHeight="1">
      <c r="A12" s="315">
        <v>6</v>
      </c>
      <c r="B12" s="316" t="s">
        <v>489</v>
      </c>
      <c r="C12" s="314">
        <f>D12/100</f>
        <v>34.528110499999997</v>
      </c>
      <c r="D12" s="320">
        <f>'STATE- GOA'!S407</f>
        <v>3452.8110499999993</v>
      </c>
    </row>
    <row r="13" spans="1:9" ht="24" customHeight="1">
      <c r="A13" s="315">
        <v>7</v>
      </c>
      <c r="B13" s="316" t="s">
        <v>490</v>
      </c>
      <c r="C13" s="314">
        <f>D13/100</f>
        <v>32.278535599999998</v>
      </c>
      <c r="D13" s="320">
        <f>'STATE- GOA'!AB407</f>
        <v>3227.8535599999996</v>
      </c>
    </row>
    <row r="14" spans="1:9" ht="24" customHeight="1">
      <c r="A14" s="315">
        <v>8</v>
      </c>
      <c r="B14" s="316" t="s">
        <v>491</v>
      </c>
      <c r="C14" s="314">
        <f>D14/100</f>
        <v>19.367121359999995</v>
      </c>
      <c r="D14" s="320">
        <f>D13*60%</f>
        <v>1936.7121359999996</v>
      </c>
    </row>
    <row r="15" spans="1:9" ht="24" customHeight="1">
      <c r="A15" s="315"/>
      <c r="B15" s="316" t="s">
        <v>621</v>
      </c>
      <c r="C15" s="314"/>
      <c r="D15" s="320">
        <f>'Recomm_2017-18'!L23</f>
        <v>629.48890000000006</v>
      </c>
      <c r="E15" s="318">
        <f>D15*60%</f>
        <v>377.69334000000003</v>
      </c>
      <c r="F15" s="321">
        <f>D15/100</f>
        <v>6.2948890000000004</v>
      </c>
      <c r="G15" s="321">
        <f>E15/100</f>
        <v>3.7769334000000003</v>
      </c>
      <c r="H15" s="321">
        <f>F15/C13*100</f>
        <v>19.501780000205464</v>
      </c>
      <c r="I15" s="322">
        <f>G15/$C$14</f>
        <v>0.19501780000205468</v>
      </c>
    </row>
    <row r="16" spans="1:9" ht="24" customHeight="1">
      <c r="A16" s="315"/>
      <c r="B16" s="316" t="s">
        <v>622</v>
      </c>
      <c r="C16" s="314"/>
      <c r="D16" s="320">
        <f>'Recomm_2017-18'!L58</f>
        <v>1148.9627200000002</v>
      </c>
      <c r="E16" s="318">
        <f>D16*60%</f>
        <v>689.37763200000006</v>
      </c>
      <c r="F16" s="321">
        <f>D16/100</f>
        <v>11.489627200000003</v>
      </c>
      <c r="G16" s="321">
        <f>E16/100</f>
        <v>6.8937763200000006</v>
      </c>
      <c r="H16" s="321">
        <f>F16/C13*100</f>
        <v>35.595255442753121</v>
      </c>
      <c r="I16" s="322">
        <f>G16/$C$14</f>
        <v>0.35595255442753121</v>
      </c>
    </row>
    <row r="17" spans="1:9" s="324" customFormat="1" ht="24" customHeight="1">
      <c r="A17" s="323"/>
      <c r="B17" s="703" t="s">
        <v>623</v>
      </c>
      <c r="C17" s="319">
        <v>10.67</v>
      </c>
      <c r="D17" s="320">
        <f>SUM(D15:D16)</f>
        <v>1778.4516200000003</v>
      </c>
      <c r="E17" s="324">
        <f>SUM(E15:E16)</f>
        <v>1067.070972</v>
      </c>
      <c r="F17" s="325">
        <f>SUM(F15:F16)</f>
        <v>17.784516200000002</v>
      </c>
      <c r="G17" s="325">
        <f>SUM(G15:G16)</f>
        <v>10.670709720000001</v>
      </c>
      <c r="H17" s="321"/>
    </row>
    <row r="18" spans="1:9" ht="52.5" customHeight="1">
      <c r="A18" s="315">
        <v>9</v>
      </c>
      <c r="B18" s="316" t="s">
        <v>598</v>
      </c>
      <c r="C18" s="314">
        <f>1080.9+1256.23</f>
        <v>2337.13</v>
      </c>
      <c r="D18" s="700"/>
      <c r="I18" s="318" t="s">
        <v>492</v>
      </c>
    </row>
    <row r="19" spans="1:9" ht="27">
      <c r="C19" s="704"/>
      <c r="D19" s="704"/>
    </row>
    <row r="20" spans="1:9" ht="27">
      <c r="B20" s="321">
        <f>'[25]Head wise distribution (Fin (2)'!$Q$7</f>
        <v>1080.9000000000001</v>
      </c>
      <c r="C20" s="701"/>
      <c r="D20" s="704"/>
    </row>
    <row r="21" spans="1:9" ht="27">
      <c r="B21" s="321">
        <f>'[25]Head wise distribution (Fin (2)'!$U$7</f>
        <v>1256.23</v>
      </c>
      <c r="C21" s="701"/>
      <c r="D21" s="705"/>
    </row>
    <row r="393" spans="19:19">
      <c r="S393" s="321"/>
    </row>
  </sheetData>
  <mergeCells count="2">
    <mergeCell ref="A1:C1"/>
    <mergeCell ref="A7:A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view="pageBreakPreview" zoomScale="85" zoomScaleSheetLayoutView="85" workbookViewId="0">
      <selection activeCell="K16" sqref="K16"/>
    </sheetView>
  </sheetViews>
  <sheetFormatPr defaultRowHeight="15"/>
  <cols>
    <col min="1" max="1" width="18.42578125" style="326" customWidth="1"/>
    <col min="2" max="2" width="22.85546875" style="326" customWidth="1"/>
    <col min="3" max="3" width="20.7109375" style="326" customWidth="1"/>
    <col min="4" max="4" width="19" style="326" customWidth="1"/>
    <col min="5" max="5" width="20.28515625" style="326" customWidth="1"/>
    <col min="6" max="6" width="20.140625" style="326" customWidth="1"/>
    <col min="7" max="7" width="20.7109375" style="326" customWidth="1"/>
    <col min="8" max="9" width="13" style="326" customWidth="1"/>
    <col min="10" max="16384" width="9.140625" style="326"/>
  </cols>
  <sheetData>
    <row r="1" spans="1:7" ht="41.25" customHeight="1">
      <c r="A1" s="844" t="s">
        <v>596</v>
      </c>
      <c r="B1" s="844"/>
      <c r="C1" s="844"/>
      <c r="D1" s="844"/>
      <c r="E1" s="844"/>
      <c r="F1" s="844"/>
      <c r="G1" s="844"/>
    </row>
    <row r="2" spans="1:7" ht="47.25" customHeight="1">
      <c r="A2" s="845" t="s">
        <v>493</v>
      </c>
      <c r="B2" s="845"/>
      <c r="C2" s="845"/>
      <c r="D2" s="845"/>
      <c r="E2" s="845"/>
      <c r="F2" s="845"/>
      <c r="G2" s="845"/>
    </row>
    <row r="3" spans="1:7" ht="39" customHeight="1">
      <c r="A3" s="327"/>
      <c r="B3" s="327"/>
      <c r="C3" s="327"/>
      <c r="D3" s="327"/>
      <c r="E3" s="327"/>
      <c r="F3" s="327"/>
      <c r="G3" s="327" t="s">
        <v>494</v>
      </c>
    </row>
    <row r="4" spans="1:7" s="328" customFormat="1" ht="48" customHeight="1">
      <c r="A4" s="846" t="s">
        <v>495</v>
      </c>
      <c r="B4" s="846"/>
      <c r="C4" s="846"/>
      <c r="D4" s="846" t="s">
        <v>496</v>
      </c>
      <c r="E4" s="846"/>
      <c r="F4" s="846" t="s">
        <v>497</v>
      </c>
      <c r="G4" s="846"/>
    </row>
    <row r="5" spans="1:7" s="328" customFormat="1" ht="42">
      <c r="A5" s="329" t="s">
        <v>498</v>
      </c>
      <c r="B5" s="329" t="s">
        <v>499</v>
      </c>
      <c r="C5" s="329" t="s">
        <v>500</v>
      </c>
      <c r="D5" s="329" t="s">
        <v>501</v>
      </c>
      <c r="E5" s="329" t="s">
        <v>502</v>
      </c>
      <c r="F5" s="329" t="s">
        <v>501</v>
      </c>
      <c r="G5" s="329" t="s">
        <v>502</v>
      </c>
    </row>
    <row r="6" spans="1:7" s="330" customFormat="1" ht="21">
      <c r="A6" s="508">
        <f>A7/100</f>
        <v>29.037625000000002</v>
      </c>
      <c r="B6" s="508">
        <f>B7/100</f>
        <v>8.6910919999999994</v>
      </c>
      <c r="C6" s="508">
        <f>C7/100</f>
        <v>5.7939999999999996</v>
      </c>
      <c r="D6" s="508">
        <f>D7/100</f>
        <v>0.1263</v>
      </c>
      <c r="E6" s="509" t="s">
        <v>597</v>
      </c>
      <c r="F6" s="508">
        <f>F7/100</f>
        <v>0.34189999999999998</v>
      </c>
      <c r="G6" s="508">
        <f>G7/100</f>
        <v>0.60049999999999992</v>
      </c>
    </row>
    <row r="7" spans="1:7" s="330" customFormat="1" ht="39" customHeight="1">
      <c r="A7" s="510">
        <v>2903.7625000000003</v>
      </c>
      <c r="B7" s="510">
        <v>869.10919999999987</v>
      </c>
      <c r="C7" s="510">
        <v>579.4</v>
      </c>
      <c r="D7" s="510">
        <v>12.63</v>
      </c>
      <c r="E7" s="510" t="s">
        <v>597</v>
      </c>
      <c r="F7" s="510">
        <v>34.19</v>
      </c>
      <c r="G7" s="510">
        <v>60.05</v>
      </c>
    </row>
    <row r="8" spans="1:7" hidden="1"/>
    <row r="10" spans="1:7">
      <c r="A10" s="440">
        <f>'[24]Bal.of 2nd instal rel-31-1-2017'!$C$9</f>
        <v>2903.7638199999997</v>
      </c>
      <c r="B10" s="440">
        <f>'[24]Adhoc Reles-recpt.PAO&amp;SIS-16-17'!$C$15</f>
        <v>195.25919999999999</v>
      </c>
    </row>
    <row r="11" spans="1:7">
      <c r="B11" s="440">
        <f>'[24]Bal.of 1st-recpt.PAO&amp;SIS-16-17'!$C$15</f>
        <v>673.84999999999991</v>
      </c>
    </row>
    <row r="12" spans="1:7">
      <c r="B12" s="440">
        <f>SUM(B10:B11)</f>
        <v>869.10919999999987</v>
      </c>
    </row>
    <row r="13" spans="1:7">
      <c r="C13" s="326">
        <v>172.47</v>
      </c>
    </row>
  </sheetData>
  <mergeCells count="5">
    <mergeCell ref="A1:G1"/>
    <mergeCell ref="A2:G2"/>
    <mergeCell ref="A4:C4"/>
    <mergeCell ref="D4:E4"/>
    <mergeCell ref="F4:G4"/>
  </mergeCells>
  <printOptions horizontalCentered="1"/>
  <pageMargins left="0.28000000000000003" right="0.39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14"/>
  <sheetViews>
    <sheetView view="pageBreakPreview" topLeftCell="A16" zoomScale="85" zoomScaleSheetLayoutView="85" workbookViewId="0">
      <selection activeCell="J32" sqref="J32"/>
    </sheetView>
  </sheetViews>
  <sheetFormatPr defaultRowHeight="15"/>
  <cols>
    <col min="1" max="1" width="8" style="232" customWidth="1"/>
    <col min="2" max="2" width="41.140625" style="232" customWidth="1"/>
    <col min="3" max="3" width="24.7109375" style="232" customWidth="1"/>
    <col min="4" max="4" width="15.5703125" style="232" customWidth="1"/>
    <col min="5" max="16384" width="9.140625" style="232"/>
  </cols>
  <sheetData>
    <row r="1" spans="1:4" ht="24.75" customHeight="1">
      <c r="A1" s="847" t="s">
        <v>600</v>
      </c>
      <c r="B1" s="847"/>
      <c r="C1" s="847"/>
      <c r="D1" s="847"/>
    </row>
    <row r="3" spans="1:4" ht="74.25" customHeight="1">
      <c r="A3" s="331" t="s">
        <v>0</v>
      </c>
      <c r="B3" s="332" t="s">
        <v>503</v>
      </c>
      <c r="C3" s="333" t="s">
        <v>504</v>
      </c>
      <c r="D3" s="334" t="s">
        <v>505</v>
      </c>
    </row>
    <row r="4" spans="1:4" ht="15.75">
      <c r="A4" s="331"/>
      <c r="B4" s="335" t="s">
        <v>506</v>
      </c>
      <c r="C4" s="333"/>
      <c r="D4" s="336"/>
    </row>
    <row r="5" spans="1:4" ht="15.75">
      <c r="A5" s="337">
        <v>1</v>
      </c>
      <c r="B5" s="338" t="s">
        <v>507</v>
      </c>
      <c r="C5" s="339"/>
      <c r="D5" s="340">
        <f>C5/$C$42*100</f>
        <v>0</v>
      </c>
    </row>
    <row r="6" spans="1:4" ht="15.75">
      <c r="A6" s="337">
        <v>2</v>
      </c>
      <c r="B6" s="338" t="s">
        <v>508</v>
      </c>
      <c r="C6" s="339"/>
      <c r="D6" s="340">
        <f>C6/$C$42*100</f>
        <v>0</v>
      </c>
    </row>
    <row r="7" spans="1:4" ht="15.75">
      <c r="A7" s="341">
        <v>3</v>
      </c>
      <c r="B7" s="342" t="s">
        <v>509</v>
      </c>
      <c r="C7" s="339"/>
      <c r="D7" s="343">
        <f>C7/C42*100</f>
        <v>0</v>
      </c>
    </row>
    <row r="8" spans="1:4" ht="15.75">
      <c r="A8" s="341">
        <v>4</v>
      </c>
      <c r="B8" s="336" t="s">
        <v>382</v>
      </c>
      <c r="C8" s="339">
        <f>'STATE- GOA'!AB218</f>
        <v>60.646000000000008</v>
      </c>
      <c r="D8" s="343">
        <f>C8/$C$42*100</f>
        <v>1.8788336853794576</v>
      </c>
    </row>
    <row r="9" spans="1:4" ht="82.5" customHeight="1">
      <c r="A9" s="331">
        <v>5</v>
      </c>
      <c r="B9" s="344" t="s">
        <v>510</v>
      </c>
      <c r="C9" s="339"/>
      <c r="D9" s="343">
        <f>C9/$C$42*100</f>
        <v>0</v>
      </c>
    </row>
    <row r="10" spans="1:4" ht="15.75">
      <c r="A10" s="331"/>
      <c r="B10" s="345" t="s">
        <v>16</v>
      </c>
      <c r="C10" s="346">
        <f>SUM(C5:C9)</f>
        <v>60.646000000000008</v>
      </c>
      <c r="D10" s="343">
        <f>C10/C42*100</f>
        <v>1.8788336853794576</v>
      </c>
    </row>
    <row r="11" spans="1:4" ht="15.75">
      <c r="A11" s="341"/>
      <c r="B11" s="335" t="s">
        <v>511</v>
      </c>
      <c r="C11" s="339"/>
      <c r="D11" s="343"/>
    </row>
    <row r="12" spans="1:4" ht="15.75">
      <c r="A12" s="341">
        <v>6</v>
      </c>
      <c r="B12" s="342" t="s">
        <v>512</v>
      </c>
      <c r="C12" s="347">
        <f>'STATE- GOA'!AB266</f>
        <v>1410.1241400000001</v>
      </c>
      <c r="D12" s="343">
        <f>C12/C42*100</f>
        <v>43.686124967825378</v>
      </c>
    </row>
    <row r="13" spans="1:4" ht="15.75">
      <c r="A13" s="341">
        <v>7</v>
      </c>
      <c r="B13" s="342" t="s">
        <v>513</v>
      </c>
      <c r="C13" s="339">
        <f>'STATE- GOA'!AB206</f>
        <v>273.02949999999998</v>
      </c>
      <c r="D13" s="343">
        <f>C13/C42*100</f>
        <v>8.4585466758287513</v>
      </c>
    </row>
    <row r="14" spans="1:4" ht="15.75">
      <c r="A14" s="341">
        <v>8</v>
      </c>
      <c r="B14" s="342" t="s">
        <v>514</v>
      </c>
      <c r="C14" s="339">
        <f>'STATE- GOA'!AB193</f>
        <v>15.100000000000001</v>
      </c>
      <c r="D14" s="343">
        <f>C14/C42*100</f>
        <v>0.4678031304493257</v>
      </c>
    </row>
    <row r="15" spans="1:4" ht="15.75">
      <c r="A15" s="341">
        <v>9</v>
      </c>
      <c r="B15" s="342" t="s">
        <v>515</v>
      </c>
      <c r="C15" s="339">
        <f>'STATE- GOA'!AB397+'STATE- GOA'!AB398+'STATE- GOA'!AB399</f>
        <v>64.623999999999995</v>
      </c>
      <c r="D15" s="343">
        <f>C15/C42*100</f>
        <v>2.0020734769640542</v>
      </c>
    </row>
    <row r="16" spans="1:4" ht="15.75">
      <c r="A16" s="341">
        <v>10</v>
      </c>
      <c r="B16" s="342" t="s">
        <v>516</v>
      </c>
      <c r="C16" s="339">
        <f>'STATE- GOA'!AB290</f>
        <v>63.56</v>
      </c>
      <c r="D16" s="343">
        <f t="shared" ref="D16:D23" si="0">C16/$C$42*100</f>
        <v>1.9691103954542477</v>
      </c>
    </row>
    <row r="17" spans="1:4" ht="15.75">
      <c r="A17" s="341">
        <v>11</v>
      </c>
      <c r="B17" s="336" t="s">
        <v>517</v>
      </c>
      <c r="C17" s="348">
        <f>'STATE- GOA'!AB304</f>
        <v>389.90832</v>
      </c>
      <c r="D17" s="343">
        <f t="shared" si="0"/>
        <v>12.079492230744199</v>
      </c>
    </row>
    <row r="18" spans="1:4" ht="15.75">
      <c r="A18" s="341">
        <v>12</v>
      </c>
      <c r="B18" s="336" t="s">
        <v>518</v>
      </c>
      <c r="C18" s="348">
        <f>'STATE- GOA'!AB313</f>
        <v>339.28440000000006</v>
      </c>
      <c r="D18" s="343">
        <f t="shared" si="0"/>
        <v>10.511145988915311</v>
      </c>
    </row>
    <row r="19" spans="1:4" ht="15.75">
      <c r="A19" s="341">
        <v>13</v>
      </c>
      <c r="B19" s="342" t="s">
        <v>519</v>
      </c>
      <c r="C19" s="339"/>
      <c r="D19" s="343">
        <f t="shared" si="0"/>
        <v>0</v>
      </c>
    </row>
    <row r="20" spans="1:4" ht="15.75">
      <c r="A20" s="341">
        <v>14</v>
      </c>
      <c r="B20" s="342" t="s">
        <v>520</v>
      </c>
      <c r="C20" s="339">
        <f>'STATE- GOA'!AB329</f>
        <v>28.47</v>
      </c>
      <c r="D20" s="343">
        <f t="shared" si="0"/>
        <v>0.88201027310545033</v>
      </c>
    </row>
    <row r="21" spans="1:4" ht="15.75">
      <c r="A21" s="341">
        <v>15</v>
      </c>
      <c r="B21" s="342" t="s">
        <v>94</v>
      </c>
      <c r="C21" s="339">
        <f>'STATE- GOA'!AB333</f>
        <v>82.800000000000011</v>
      </c>
      <c r="D21" s="343">
        <f t="shared" si="0"/>
        <v>2.5651721325300776</v>
      </c>
    </row>
    <row r="22" spans="1:4" ht="15.75">
      <c r="A22" s="341">
        <v>16</v>
      </c>
      <c r="B22" s="342" t="s">
        <v>146</v>
      </c>
      <c r="C22" s="339">
        <f>'STATE- GOA'!AB405</f>
        <v>22.23</v>
      </c>
      <c r="D22" s="343">
        <f t="shared" si="0"/>
        <v>0.68869295297274891</v>
      </c>
    </row>
    <row r="23" spans="1:4" ht="15.75">
      <c r="A23" s="341">
        <v>17</v>
      </c>
      <c r="B23" s="342" t="s">
        <v>521</v>
      </c>
      <c r="C23" s="339">
        <f>'STATE- GOA'!AB352</f>
        <v>100</v>
      </c>
      <c r="D23" s="343">
        <f t="shared" si="0"/>
        <v>3.0980339764856004</v>
      </c>
    </row>
    <row r="24" spans="1:4" ht="15.75">
      <c r="A24" s="341">
        <v>18</v>
      </c>
      <c r="B24" s="342" t="s">
        <v>522</v>
      </c>
      <c r="C24" s="339"/>
      <c r="D24" s="343">
        <f>C24/$C$42*100</f>
        <v>0</v>
      </c>
    </row>
    <row r="25" spans="1:4" ht="15.75">
      <c r="A25" s="341">
        <v>19</v>
      </c>
      <c r="B25" s="342" t="s">
        <v>523</v>
      </c>
      <c r="C25" s="339">
        <f>'STATE- GOA'!AB318</f>
        <v>100</v>
      </c>
      <c r="D25" s="343">
        <f>C25/$C$42*100</f>
        <v>3.0980339764856004</v>
      </c>
    </row>
    <row r="26" spans="1:4" ht="15.75">
      <c r="A26" s="331"/>
      <c r="B26" s="345" t="s">
        <v>16</v>
      </c>
      <c r="C26" s="346">
        <f>SUM(C12:C25)</f>
        <v>2889.1303599999997</v>
      </c>
      <c r="D26" s="343">
        <f>C26/$C$42*100</f>
        <v>89.506240177760731</v>
      </c>
    </row>
    <row r="27" spans="1:4" ht="15.75">
      <c r="A27" s="341"/>
      <c r="B27" s="335" t="s">
        <v>524</v>
      </c>
      <c r="C27" s="339"/>
      <c r="D27" s="343"/>
    </row>
    <row r="28" spans="1:4" ht="15.75">
      <c r="A28" s="341">
        <v>20</v>
      </c>
      <c r="B28" s="342" t="s">
        <v>418</v>
      </c>
      <c r="C28" s="339">
        <f>'STATE- GOA'!AB346</f>
        <v>25.74</v>
      </c>
      <c r="D28" s="343">
        <f>C28/$C$42*100</f>
        <v>0.79743394554739355</v>
      </c>
    </row>
    <row r="29" spans="1:4" ht="15.75">
      <c r="A29" s="341">
        <v>21</v>
      </c>
      <c r="B29" s="342" t="s">
        <v>525</v>
      </c>
      <c r="C29" s="339">
        <f>'STATE- GOA'!AB400</f>
        <v>10</v>
      </c>
      <c r="D29" s="343">
        <f>C29/$C$42*100</f>
        <v>0.30980339764856002</v>
      </c>
    </row>
    <row r="30" spans="1:4" ht="15.75">
      <c r="A30" s="341">
        <v>22</v>
      </c>
      <c r="B30" s="342" t="s">
        <v>107</v>
      </c>
      <c r="C30" s="339">
        <f>'STATE- GOA'!AB356</f>
        <v>15.786</v>
      </c>
      <c r="D30" s="343">
        <f>C30/$C$42*100</f>
        <v>0.48905564352801684</v>
      </c>
    </row>
    <row r="31" spans="1:4" ht="15.75">
      <c r="A31" s="331"/>
      <c r="B31" s="345" t="s">
        <v>16</v>
      </c>
      <c r="C31" s="346">
        <f>SUM(C28:C30)</f>
        <v>51.525999999999996</v>
      </c>
      <c r="D31" s="343">
        <f>C31/$C$42*100</f>
        <v>1.5962929867239704</v>
      </c>
    </row>
    <row r="32" spans="1:4" ht="15.75">
      <c r="A32" s="331"/>
      <c r="B32" s="349" t="s">
        <v>526</v>
      </c>
      <c r="C32" s="346"/>
      <c r="D32" s="343"/>
    </row>
    <row r="33" spans="1:4" ht="15.75">
      <c r="A33" s="341">
        <v>23</v>
      </c>
      <c r="B33" s="342" t="s">
        <v>527</v>
      </c>
      <c r="C33" s="339">
        <f>'STATE- GOA'!AB388</f>
        <v>55.0762</v>
      </c>
      <c r="D33" s="343">
        <f t="shared" ref="D33:D38" si="1">C33/$C$42*100</f>
        <v>1.7062793889571621</v>
      </c>
    </row>
    <row r="34" spans="1:4" ht="15.75">
      <c r="A34" s="341">
        <v>24</v>
      </c>
      <c r="B34" s="342" t="s">
        <v>98</v>
      </c>
      <c r="C34" s="339">
        <f>'STATE- GOA'!AB342</f>
        <v>52.475000000000001</v>
      </c>
      <c r="D34" s="343">
        <f t="shared" si="1"/>
        <v>1.6256933291608187</v>
      </c>
    </row>
    <row r="35" spans="1:4" ht="15.75">
      <c r="A35" s="331"/>
      <c r="B35" s="345" t="s">
        <v>16</v>
      </c>
      <c r="C35" s="346">
        <f>SUM(C33:C34)</f>
        <v>107.55119999999999</v>
      </c>
      <c r="D35" s="343">
        <f t="shared" si="1"/>
        <v>3.3319727181179806</v>
      </c>
    </row>
    <row r="36" spans="1:4" ht="15.75">
      <c r="A36" s="331">
        <v>25</v>
      </c>
      <c r="B36" s="349" t="s">
        <v>528</v>
      </c>
      <c r="C36" s="339">
        <f>'STATE- GOA'!AB395+'STATE- GOA'!AB404</f>
        <v>119</v>
      </c>
      <c r="D36" s="343">
        <f t="shared" si="1"/>
        <v>3.6866604320178644</v>
      </c>
    </row>
    <row r="37" spans="1:4" ht="15.75">
      <c r="A37" s="331"/>
      <c r="B37" s="345" t="s">
        <v>16</v>
      </c>
      <c r="C37" s="346">
        <f>SUM(C36)</f>
        <v>119</v>
      </c>
      <c r="D37" s="343">
        <f t="shared" si="1"/>
        <v>3.6866604320178644</v>
      </c>
    </row>
    <row r="38" spans="1:4" ht="15.75">
      <c r="A38" s="331"/>
      <c r="B38" s="345" t="s">
        <v>406</v>
      </c>
      <c r="C38" s="346">
        <f>C10+C26+C31+C35+C37</f>
        <v>3227.8535599999996</v>
      </c>
      <c r="D38" s="343">
        <f t="shared" si="1"/>
        <v>100</v>
      </c>
    </row>
    <row r="39" spans="1:4" ht="15.75" hidden="1">
      <c r="A39" s="341"/>
      <c r="B39" s="335" t="s">
        <v>529</v>
      </c>
      <c r="C39" s="339"/>
      <c r="D39" s="343"/>
    </row>
    <row r="40" spans="1:4" ht="15.75" hidden="1">
      <c r="A40" s="341">
        <v>26</v>
      </c>
      <c r="B40" s="342" t="s">
        <v>417</v>
      </c>
      <c r="C40" s="339"/>
      <c r="D40" s="343">
        <f>C40/$C$42*100</f>
        <v>0</v>
      </c>
    </row>
    <row r="41" spans="1:4" ht="15.75" hidden="1">
      <c r="A41" s="331"/>
      <c r="B41" s="345" t="s">
        <v>16</v>
      </c>
      <c r="C41" s="346">
        <f>SUM(C40:C40)</f>
        <v>0</v>
      </c>
      <c r="D41" s="343">
        <f>C41/$C$42*100</f>
        <v>0</v>
      </c>
    </row>
    <row r="42" spans="1:4" ht="15.75" hidden="1">
      <c r="A42" s="331"/>
      <c r="B42" s="345" t="s">
        <v>530</v>
      </c>
      <c r="C42" s="350">
        <f>C38+C41</f>
        <v>3227.8535599999996</v>
      </c>
      <c r="D42" s="343">
        <f>C42/$C$42*100</f>
        <v>100</v>
      </c>
    </row>
    <row r="44" spans="1:4">
      <c r="C44" s="351">
        <f>'STATE- GOA'!AB407</f>
        <v>3227.8535599999996</v>
      </c>
    </row>
    <row r="45" spans="1:4">
      <c r="C45" s="351">
        <f>C42-C44</f>
        <v>0</v>
      </c>
    </row>
    <row r="214" spans="29:29" ht="15.75">
      <c r="AC214" s="352" t="s">
        <v>400</v>
      </c>
    </row>
  </sheetData>
  <mergeCells count="1">
    <mergeCell ref="A1:D1"/>
  </mergeCells>
  <pageMargins left="0.7" right="0.7" top="0.75" bottom="0.75" header="0.3" footer="0.3"/>
  <pageSetup scale="85" orientation="portrait" r:id="rId1"/>
  <rowBreaks count="1" manualBreakCount="1">
    <brk id="45" max="3" man="1"/>
  </rowBreaks>
  <colBreaks count="1" manualBreakCount="1">
    <brk id="4" max="2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8">
    <tabColor rgb="FF00B0F0"/>
  </sheetPr>
  <dimension ref="A1:AC528"/>
  <sheetViews>
    <sheetView showZeros="0" view="pageBreakPreview" zoomScale="85" zoomScaleSheetLayoutView="85" workbookViewId="0">
      <pane xSplit="2" ySplit="6" topLeftCell="C68" activePane="bottomRight" state="frozen"/>
      <selection activeCell="C29" sqref="C29"/>
      <selection pane="topRight" activeCell="C29" sqref="C29"/>
      <selection pane="bottomLeft" activeCell="C29" sqref="C29"/>
      <selection pane="bottomRight" activeCell="O79" sqref="O79"/>
    </sheetView>
  </sheetViews>
  <sheetFormatPr defaultRowHeight="15.75"/>
  <cols>
    <col min="1" max="1" width="6.42578125" style="368" customWidth="1"/>
    <col min="2" max="2" width="26.7109375" style="368" customWidth="1"/>
    <col min="3" max="3" width="10.5703125" style="396" customWidth="1"/>
    <col min="4" max="4" width="11.140625" style="397" customWidth="1"/>
    <col min="5" max="5" width="14.42578125" style="396" customWidth="1"/>
    <col min="6" max="6" width="10.85546875" style="397" customWidth="1"/>
    <col min="7" max="7" width="13.42578125" style="396" customWidth="1"/>
    <col min="8" max="8" width="10.28515625" style="396" customWidth="1"/>
    <col min="9" max="9" width="10.7109375" style="397" customWidth="1"/>
    <col min="10" max="10" width="11.7109375" style="396" bestFit="1" customWidth="1"/>
    <col min="11" max="11" width="13" style="397" bestFit="1" customWidth="1"/>
    <col min="12" max="12" width="11.42578125" style="396" customWidth="1"/>
    <col min="13" max="13" width="29.5703125" style="398" customWidth="1"/>
    <col min="14" max="14" width="10.5703125" style="368" bestFit="1" customWidth="1"/>
    <col min="15" max="15" width="14.28515625" style="368" bestFit="1" customWidth="1"/>
    <col min="16" max="16" width="10.5703125" style="368" bestFit="1" customWidth="1"/>
    <col min="17" max="256" width="9.140625" style="368"/>
    <col min="257" max="257" width="6.42578125" style="368" customWidth="1"/>
    <col min="258" max="258" width="42.85546875" style="368" customWidth="1"/>
    <col min="259" max="259" width="10.5703125" style="368" customWidth="1"/>
    <col min="260" max="260" width="11.140625" style="368" customWidth="1"/>
    <col min="261" max="261" width="12.140625" style="368" customWidth="1"/>
    <col min="262" max="262" width="10.85546875" style="368" customWidth="1"/>
    <col min="263" max="263" width="11.85546875" style="368" customWidth="1"/>
    <col min="264" max="264" width="10.28515625" style="368" customWidth="1"/>
    <col min="265" max="265" width="10.7109375" style="368" customWidth="1"/>
    <col min="266" max="266" width="11" style="368" customWidth="1"/>
    <col min="267" max="267" width="11.28515625" style="368" customWidth="1"/>
    <col min="268" max="268" width="11.42578125" style="368" customWidth="1"/>
    <col min="269" max="269" width="40" style="368" customWidth="1"/>
    <col min="270" max="272" width="10.5703125" style="368" bestFit="1" customWidth="1"/>
    <col min="273" max="512" width="9.140625" style="368"/>
    <col min="513" max="513" width="6.42578125" style="368" customWidth="1"/>
    <col min="514" max="514" width="42.85546875" style="368" customWidth="1"/>
    <col min="515" max="515" width="10.5703125" style="368" customWidth="1"/>
    <col min="516" max="516" width="11.140625" style="368" customWidth="1"/>
    <col min="517" max="517" width="12.140625" style="368" customWidth="1"/>
    <col min="518" max="518" width="10.85546875" style="368" customWidth="1"/>
    <col min="519" max="519" width="11.85546875" style="368" customWidth="1"/>
    <col min="520" max="520" width="10.28515625" style="368" customWidth="1"/>
    <col min="521" max="521" width="10.7109375" style="368" customWidth="1"/>
    <col min="522" max="522" width="11" style="368" customWidth="1"/>
    <col min="523" max="523" width="11.28515625" style="368" customWidth="1"/>
    <col min="524" max="524" width="11.42578125" style="368" customWidth="1"/>
    <col min="525" max="525" width="40" style="368" customWidth="1"/>
    <col min="526" max="528" width="10.5703125" style="368" bestFit="1" customWidth="1"/>
    <col min="529" max="768" width="9.140625" style="368"/>
    <col min="769" max="769" width="6.42578125" style="368" customWidth="1"/>
    <col min="770" max="770" width="42.85546875" style="368" customWidth="1"/>
    <col min="771" max="771" width="10.5703125" style="368" customWidth="1"/>
    <col min="772" max="772" width="11.140625" style="368" customWidth="1"/>
    <col min="773" max="773" width="12.140625" style="368" customWidth="1"/>
    <col min="774" max="774" width="10.85546875" style="368" customWidth="1"/>
    <col min="775" max="775" width="11.85546875" style="368" customWidth="1"/>
    <col min="776" max="776" width="10.28515625" style="368" customWidth="1"/>
    <col min="777" max="777" width="10.7109375" style="368" customWidth="1"/>
    <col min="778" max="778" width="11" style="368" customWidth="1"/>
    <col min="779" max="779" width="11.28515625" style="368" customWidth="1"/>
    <col min="780" max="780" width="11.42578125" style="368" customWidth="1"/>
    <col min="781" max="781" width="40" style="368" customWidth="1"/>
    <col min="782" max="784" width="10.5703125" style="368" bestFit="1" customWidth="1"/>
    <col min="785" max="1024" width="9.140625" style="368"/>
    <col min="1025" max="1025" width="6.42578125" style="368" customWidth="1"/>
    <col min="1026" max="1026" width="42.85546875" style="368" customWidth="1"/>
    <col min="1027" max="1027" width="10.5703125" style="368" customWidth="1"/>
    <col min="1028" max="1028" width="11.140625" style="368" customWidth="1"/>
    <col min="1029" max="1029" width="12.140625" style="368" customWidth="1"/>
    <col min="1030" max="1030" width="10.85546875" style="368" customWidth="1"/>
    <col min="1031" max="1031" width="11.85546875" style="368" customWidth="1"/>
    <col min="1032" max="1032" width="10.28515625" style="368" customWidth="1"/>
    <col min="1033" max="1033" width="10.7109375" style="368" customWidth="1"/>
    <col min="1034" max="1034" width="11" style="368" customWidth="1"/>
    <col min="1035" max="1035" width="11.28515625" style="368" customWidth="1"/>
    <col min="1036" max="1036" width="11.42578125" style="368" customWidth="1"/>
    <col min="1037" max="1037" width="40" style="368" customWidth="1"/>
    <col min="1038" max="1040" width="10.5703125" style="368" bestFit="1" customWidth="1"/>
    <col min="1041" max="1280" width="9.140625" style="368"/>
    <col min="1281" max="1281" width="6.42578125" style="368" customWidth="1"/>
    <col min="1282" max="1282" width="42.85546875" style="368" customWidth="1"/>
    <col min="1283" max="1283" width="10.5703125" style="368" customWidth="1"/>
    <col min="1284" max="1284" width="11.140625" style="368" customWidth="1"/>
    <col min="1285" max="1285" width="12.140625" style="368" customWidth="1"/>
    <col min="1286" max="1286" width="10.85546875" style="368" customWidth="1"/>
    <col min="1287" max="1287" width="11.85546875" style="368" customWidth="1"/>
    <col min="1288" max="1288" width="10.28515625" style="368" customWidth="1"/>
    <col min="1289" max="1289" width="10.7109375" style="368" customWidth="1"/>
    <col min="1290" max="1290" width="11" style="368" customWidth="1"/>
    <col min="1291" max="1291" width="11.28515625" style="368" customWidth="1"/>
    <col min="1292" max="1292" width="11.42578125" style="368" customWidth="1"/>
    <col min="1293" max="1293" width="40" style="368" customWidth="1"/>
    <col min="1294" max="1296" width="10.5703125" style="368" bestFit="1" customWidth="1"/>
    <col min="1297" max="1536" width="9.140625" style="368"/>
    <col min="1537" max="1537" width="6.42578125" style="368" customWidth="1"/>
    <col min="1538" max="1538" width="42.85546875" style="368" customWidth="1"/>
    <col min="1539" max="1539" width="10.5703125" style="368" customWidth="1"/>
    <col min="1540" max="1540" width="11.140625" style="368" customWidth="1"/>
    <col min="1541" max="1541" width="12.140625" style="368" customWidth="1"/>
    <col min="1542" max="1542" width="10.85546875" style="368" customWidth="1"/>
    <col min="1543" max="1543" width="11.85546875" style="368" customWidth="1"/>
    <col min="1544" max="1544" width="10.28515625" style="368" customWidth="1"/>
    <col min="1545" max="1545" width="10.7109375" style="368" customWidth="1"/>
    <col min="1546" max="1546" width="11" style="368" customWidth="1"/>
    <col min="1547" max="1547" width="11.28515625" style="368" customWidth="1"/>
    <col min="1548" max="1548" width="11.42578125" style="368" customWidth="1"/>
    <col min="1549" max="1549" width="40" style="368" customWidth="1"/>
    <col min="1550" max="1552" width="10.5703125" style="368" bestFit="1" customWidth="1"/>
    <col min="1553" max="1792" width="9.140625" style="368"/>
    <col min="1793" max="1793" width="6.42578125" style="368" customWidth="1"/>
    <col min="1794" max="1794" width="42.85546875" style="368" customWidth="1"/>
    <col min="1795" max="1795" width="10.5703125" style="368" customWidth="1"/>
    <col min="1796" max="1796" width="11.140625" style="368" customWidth="1"/>
    <col min="1797" max="1797" width="12.140625" style="368" customWidth="1"/>
    <col min="1798" max="1798" width="10.85546875" style="368" customWidth="1"/>
    <col min="1799" max="1799" width="11.85546875" style="368" customWidth="1"/>
    <col min="1800" max="1800" width="10.28515625" style="368" customWidth="1"/>
    <col min="1801" max="1801" width="10.7109375" style="368" customWidth="1"/>
    <col min="1802" max="1802" width="11" style="368" customWidth="1"/>
    <col min="1803" max="1803" width="11.28515625" style="368" customWidth="1"/>
    <col min="1804" max="1804" width="11.42578125" style="368" customWidth="1"/>
    <col min="1805" max="1805" width="40" style="368" customWidth="1"/>
    <col min="1806" max="1808" width="10.5703125" style="368" bestFit="1" customWidth="1"/>
    <col min="1809" max="2048" width="9.140625" style="368"/>
    <col min="2049" max="2049" width="6.42578125" style="368" customWidth="1"/>
    <col min="2050" max="2050" width="42.85546875" style="368" customWidth="1"/>
    <col min="2051" max="2051" width="10.5703125" style="368" customWidth="1"/>
    <col min="2052" max="2052" width="11.140625" style="368" customWidth="1"/>
    <col min="2053" max="2053" width="12.140625" style="368" customWidth="1"/>
    <col min="2054" max="2054" width="10.85546875" style="368" customWidth="1"/>
    <col min="2055" max="2055" width="11.85546875" style="368" customWidth="1"/>
    <col min="2056" max="2056" width="10.28515625" style="368" customWidth="1"/>
    <col min="2057" max="2057" width="10.7109375" style="368" customWidth="1"/>
    <col min="2058" max="2058" width="11" style="368" customWidth="1"/>
    <col min="2059" max="2059" width="11.28515625" style="368" customWidth="1"/>
    <col min="2060" max="2060" width="11.42578125" style="368" customWidth="1"/>
    <col min="2061" max="2061" width="40" style="368" customWidth="1"/>
    <col min="2062" max="2064" width="10.5703125" style="368" bestFit="1" customWidth="1"/>
    <col min="2065" max="2304" width="9.140625" style="368"/>
    <col min="2305" max="2305" width="6.42578125" style="368" customWidth="1"/>
    <col min="2306" max="2306" width="42.85546875" style="368" customWidth="1"/>
    <col min="2307" max="2307" width="10.5703125" style="368" customWidth="1"/>
    <col min="2308" max="2308" width="11.140625" style="368" customWidth="1"/>
    <col min="2309" max="2309" width="12.140625" style="368" customWidth="1"/>
    <col min="2310" max="2310" width="10.85546875" style="368" customWidth="1"/>
    <col min="2311" max="2311" width="11.85546875" style="368" customWidth="1"/>
    <col min="2312" max="2312" width="10.28515625" style="368" customWidth="1"/>
    <col min="2313" max="2313" width="10.7109375" style="368" customWidth="1"/>
    <col min="2314" max="2314" width="11" style="368" customWidth="1"/>
    <col min="2315" max="2315" width="11.28515625" style="368" customWidth="1"/>
    <col min="2316" max="2316" width="11.42578125" style="368" customWidth="1"/>
    <col min="2317" max="2317" width="40" style="368" customWidth="1"/>
    <col min="2318" max="2320" width="10.5703125" style="368" bestFit="1" customWidth="1"/>
    <col min="2321" max="2560" width="9.140625" style="368"/>
    <col min="2561" max="2561" width="6.42578125" style="368" customWidth="1"/>
    <col min="2562" max="2562" width="42.85546875" style="368" customWidth="1"/>
    <col min="2563" max="2563" width="10.5703125" style="368" customWidth="1"/>
    <col min="2564" max="2564" width="11.140625" style="368" customWidth="1"/>
    <col min="2565" max="2565" width="12.140625" style="368" customWidth="1"/>
    <col min="2566" max="2566" width="10.85546875" style="368" customWidth="1"/>
    <col min="2567" max="2567" width="11.85546875" style="368" customWidth="1"/>
    <col min="2568" max="2568" width="10.28515625" style="368" customWidth="1"/>
    <col min="2569" max="2569" width="10.7109375" style="368" customWidth="1"/>
    <col min="2570" max="2570" width="11" style="368" customWidth="1"/>
    <col min="2571" max="2571" width="11.28515625" style="368" customWidth="1"/>
    <col min="2572" max="2572" width="11.42578125" style="368" customWidth="1"/>
    <col min="2573" max="2573" width="40" style="368" customWidth="1"/>
    <col min="2574" max="2576" width="10.5703125" style="368" bestFit="1" customWidth="1"/>
    <col min="2577" max="2816" width="9.140625" style="368"/>
    <col min="2817" max="2817" width="6.42578125" style="368" customWidth="1"/>
    <col min="2818" max="2818" width="42.85546875" style="368" customWidth="1"/>
    <col min="2819" max="2819" width="10.5703125" style="368" customWidth="1"/>
    <col min="2820" max="2820" width="11.140625" style="368" customWidth="1"/>
    <col min="2821" max="2821" width="12.140625" style="368" customWidth="1"/>
    <col min="2822" max="2822" width="10.85546875" style="368" customWidth="1"/>
    <col min="2823" max="2823" width="11.85546875" style="368" customWidth="1"/>
    <col min="2824" max="2824" width="10.28515625" style="368" customWidth="1"/>
    <col min="2825" max="2825" width="10.7109375" style="368" customWidth="1"/>
    <col min="2826" max="2826" width="11" style="368" customWidth="1"/>
    <col min="2827" max="2827" width="11.28515625" style="368" customWidth="1"/>
    <col min="2828" max="2828" width="11.42578125" style="368" customWidth="1"/>
    <col min="2829" max="2829" width="40" style="368" customWidth="1"/>
    <col min="2830" max="2832" width="10.5703125" style="368" bestFit="1" customWidth="1"/>
    <col min="2833" max="3072" width="9.140625" style="368"/>
    <col min="3073" max="3073" width="6.42578125" style="368" customWidth="1"/>
    <col min="3074" max="3074" width="42.85546875" style="368" customWidth="1"/>
    <col min="3075" max="3075" width="10.5703125" style="368" customWidth="1"/>
    <col min="3076" max="3076" width="11.140625" style="368" customWidth="1"/>
    <col min="3077" max="3077" width="12.140625" style="368" customWidth="1"/>
    <col min="3078" max="3078" width="10.85546875" style="368" customWidth="1"/>
    <col min="3079" max="3079" width="11.85546875" style="368" customWidth="1"/>
    <col min="3080" max="3080" width="10.28515625" style="368" customWidth="1"/>
    <col min="3081" max="3081" width="10.7109375" style="368" customWidth="1"/>
    <col min="3082" max="3082" width="11" style="368" customWidth="1"/>
    <col min="3083" max="3083" width="11.28515625" style="368" customWidth="1"/>
    <col min="3084" max="3084" width="11.42578125" style="368" customWidth="1"/>
    <col min="3085" max="3085" width="40" style="368" customWidth="1"/>
    <col min="3086" max="3088" width="10.5703125" style="368" bestFit="1" customWidth="1"/>
    <col min="3089" max="3328" width="9.140625" style="368"/>
    <col min="3329" max="3329" width="6.42578125" style="368" customWidth="1"/>
    <col min="3330" max="3330" width="42.85546875" style="368" customWidth="1"/>
    <col min="3331" max="3331" width="10.5703125" style="368" customWidth="1"/>
    <col min="3332" max="3332" width="11.140625" style="368" customWidth="1"/>
    <col min="3333" max="3333" width="12.140625" style="368" customWidth="1"/>
    <col min="3334" max="3334" width="10.85546875" style="368" customWidth="1"/>
    <col min="3335" max="3335" width="11.85546875" style="368" customWidth="1"/>
    <col min="3336" max="3336" width="10.28515625" style="368" customWidth="1"/>
    <col min="3337" max="3337" width="10.7109375" style="368" customWidth="1"/>
    <col min="3338" max="3338" width="11" style="368" customWidth="1"/>
    <col min="3339" max="3339" width="11.28515625" style="368" customWidth="1"/>
    <col min="3340" max="3340" width="11.42578125" style="368" customWidth="1"/>
    <col min="3341" max="3341" width="40" style="368" customWidth="1"/>
    <col min="3342" max="3344" width="10.5703125" style="368" bestFit="1" customWidth="1"/>
    <col min="3345" max="3584" width="9.140625" style="368"/>
    <col min="3585" max="3585" width="6.42578125" style="368" customWidth="1"/>
    <col min="3586" max="3586" width="42.85546875" style="368" customWidth="1"/>
    <col min="3587" max="3587" width="10.5703125" style="368" customWidth="1"/>
    <col min="3588" max="3588" width="11.140625" style="368" customWidth="1"/>
    <col min="3589" max="3589" width="12.140625" style="368" customWidth="1"/>
    <col min="3590" max="3590" width="10.85546875" style="368" customWidth="1"/>
    <col min="3591" max="3591" width="11.85546875" style="368" customWidth="1"/>
    <col min="3592" max="3592" width="10.28515625" style="368" customWidth="1"/>
    <col min="3593" max="3593" width="10.7109375" style="368" customWidth="1"/>
    <col min="3594" max="3594" width="11" style="368" customWidth="1"/>
    <col min="3595" max="3595" width="11.28515625" style="368" customWidth="1"/>
    <col min="3596" max="3596" width="11.42578125" style="368" customWidth="1"/>
    <col min="3597" max="3597" width="40" style="368" customWidth="1"/>
    <col min="3598" max="3600" width="10.5703125" style="368" bestFit="1" customWidth="1"/>
    <col min="3601" max="3840" width="9.140625" style="368"/>
    <col min="3841" max="3841" width="6.42578125" style="368" customWidth="1"/>
    <col min="3842" max="3842" width="42.85546875" style="368" customWidth="1"/>
    <col min="3843" max="3843" width="10.5703125" style="368" customWidth="1"/>
    <col min="3844" max="3844" width="11.140625" style="368" customWidth="1"/>
    <col min="3845" max="3845" width="12.140625" style="368" customWidth="1"/>
    <col min="3846" max="3846" width="10.85546875" style="368" customWidth="1"/>
    <col min="3847" max="3847" width="11.85546875" style="368" customWidth="1"/>
    <col min="3848" max="3848" width="10.28515625" style="368" customWidth="1"/>
    <col min="3849" max="3849" width="10.7109375" style="368" customWidth="1"/>
    <col min="3850" max="3850" width="11" style="368" customWidth="1"/>
    <col min="3851" max="3851" width="11.28515625" style="368" customWidth="1"/>
    <col min="3852" max="3852" width="11.42578125" style="368" customWidth="1"/>
    <col min="3853" max="3853" width="40" style="368" customWidth="1"/>
    <col min="3854" max="3856" width="10.5703125" style="368" bestFit="1" customWidth="1"/>
    <col min="3857" max="4096" width="9.140625" style="368"/>
    <col min="4097" max="4097" width="6.42578125" style="368" customWidth="1"/>
    <col min="4098" max="4098" width="42.85546875" style="368" customWidth="1"/>
    <col min="4099" max="4099" width="10.5703125" style="368" customWidth="1"/>
    <col min="4100" max="4100" width="11.140625" style="368" customWidth="1"/>
    <col min="4101" max="4101" width="12.140625" style="368" customWidth="1"/>
    <col min="4102" max="4102" width="10.85546875" style="368" customWidth="1"/>
    <col min="4103" max="4103" width="11.85546875" style="368" customWidth="1"/>
    <col min="4104" max="4104" width="10.28515625" style="368" customWidth="1"/>
    <col min="4105" max="4105" width="10.7109375" style="368" customWidth="1"/>
    <col min="4106" max="4106" width="11" style="368" customWidth="1"/>
    <col min="4107" max="4107" width="11.28515625" style="368" customWidth="1"/>
    <col min="4108" max="4108" width="11.42578125" style="368" customWidth="1"/>
    <col min="4109" max="4109" width="40" style="368" customWidth="1"/>
    <col min="4110" max="4112" width="10.5703125" style="368" bestFit="1" customWidth="1"/>
    <col min="4113" max="4352" width="9.140625" style="368"/>
    <col min="4353" max="4353" width="6.42578125" style="368" customWidth="1"/>
    <col min="4354" max="4354" width="42.85546875" style="368" customWidth="1"/>
    <col min="4355" max="4355" width="10.5703125" style="368" customWidth="1"/>
    <col min="4356" max="4356" width="11.140625" style="368" customWidth="1"/>
    <col min="4357" max="4357" width="12.140625" style="368" customWidth="1"/>
    <col min="4358" max="4358" width="10.85546875" style="368" customWidth="1"/>
    <col min="4359" max="4359" width="11.85546875" style="368" customWidth="1"/>
    <col min="4360" max="4360" width="10.28515625" style="368" customWidth="1"/>
    <col min="4361" max="4361" width="10.7109375" style="368" customWidth="1"/>
    <col min="4362" max="4362" width="11" style="368" customWidth="1"/>
    <col min="4363" max="4363" width="11.28515625" style="368" customWidth="1"/>
    <col min="4364" max="4364" width="11.42578125" style="368" customWidth="1"/>
    <col min="4365" max="4365" width="40" style="368" customWidth="1"/>
    <col min="4366" max="4368" width="10.5703125" style="368" bestFit="1" customWidth="1"/>
    <col min="4369" max="4608" width="9.140625" style="368"/>
    <col min="4609" max="4609" width="6.42578125" style="368" customWidth="1"/>
    <col min="4610" max="4610" width="42.85546875" style="368" customWidth="1"/>
    <col min="4611" max="4611" width="10.5703125" style="368" customWidth="1"/>
    <col min="4612" max="4612" width="11.140625" style="368" customWidth="1"/>
    <col min="4613" max="4613" width="12.140625" style="368" customWidth="1"/>
    <col min="4614" max="4614" width="10.85546875" style="368" customWidth="1"/>
    <col min="4615" max="4615" width="11.85546875" style="368" customWidth="1"/>
    <col min="4616" max="4616" width="10.28515625" style="368" customWidth="1"/>
    <col min="4617" max="4617" width="10.7109375" style="368" customWidth="1"/>
    <col min="4618" max="4618" width="11" style="368" customWidth="1"/>
    <col min="4619" max="4619" width="11.28515625" style="368" customWidth="1"/>
    <col min="4620" max="4620" width="11.42578125" style="368" customWidth="1"/>
    <col min="4621" max="4621" width="40" style="368" customWidth="1"/>
    <col min="4622" max="4624" width="10.5703125" style="368" bestFit="1" customWidth="1"/>
    <col min="4625" max="4864" width="9.140625" style="368"/>
    <col min="4865" max="4865" width="6.42578125" style="368" customWidth="1"/>
    <col min="4866" max="4866" width="42.85546875" style="368" customWidth="1"/>
    <col min="4867" max="4867" width="10.5703125" style="368" customWidth="1"/>
    <col min="4868" max="4868" width="11.140625" style="368" customWidth="1"/>
    <col min="4869" max="4869" width="12.140625" style="368" customWidth="1"/>
    <col min="4870" max="4870" width="10.85546875" style="368" customWidth="1"/>
    <col min="4871" max="4871" width="11.85546875" style="368" customWidth="1"/>
    <col min="4872" max="4872" width="10.28515625" style="368" customWidth="1"/>
    <col min="4873" max="4873" width="10.7109375" style="368" customWidth="1"/>
    <col min="4874" max="4874" width="11" style="368" customWidth="1"/>
    <col min="4875" max="4875" width="11.28515625" style="368" customWidth="1"/>
    <col min="4876" max="4876" width="11.42578125" style="368" customWidth="1"/>
    <col min="4877" max="4877" width="40" style="368" customWidth="1"/>
    <col min="4878" max="4880" width="10.5703125" style="368" bestFit="1" customWidth="1"/>
    <col min="4881" max="5120" width="9.140625" style="368"/>
    <col min="5121" max="5121" width="6.42578125" style="368" customWidth="1"/>
    <col min="5122" max="5122" width="42.85546875" style="368" customWidth="1"/>
    <col min="5123" max="5123" width="10.5703125" style="368" customWidth="1"/>
    <col min="5124" max="5124" width="11.140625" style="368" customWidth="1"/>
    <col min="5125" max="5125" width="12.140625" style="368" customWidth="1"/>
    <col min="5126" max="5126" width="10.85546875" style="368" customWidth="1"/>
    <col min="5127" max="5127" width="11.85546875" style="368" customWidth="1"/>
    <col min="5128" max="5128" width="10.28515625" style="368" customWidth="1"/>
    <col min="5129" max="5129" width="10.7109375" style="368" customWidth="1"/>
    <col min="5130" max="5130" width="11" style="368" customWidth="1"/>
    <col min="5131" max="5131" width="11.28515625" style="368" customWidth="1"/>
    <col min="5132" max="5132" width="11.42578125" style="368" customWidth="1"/>
    <col min="5133" max="5133" width="40" style="368" customWidth="1"/>
    <col min="5134" max="5136" width="10.5703125" style="368" bestFit="1" customWidth="1"/>
    <col min="5137" max="5376" width="9.140625" style="368"/>
    <col min="5377" max="5377" width="6.42578125" style="368" customWidth="1"/>
    <col min="5378" max="5378" width="42.85546875" style="368" customWidth="1"/>
    <col min="5379" max="5379" width="10.5703125" style="368" customWidth="1"/>
    <col min="5380" max="5380" width="11.140625" style="368" customWidth="1"/>
    <col min="5381" max="5381" width="12.140625" style="368" customWidth="1"/>
    <col min="5382" max="5382" width="10.85546875" style="368" customWidth="1"/>
    <col min="5383" max="5383" width="11.85546875" style="368" customWidth="1"/>
    <col min="5384" max="5384" width="10.28515625" style="368" customWidth="1"/>
    <col min="5385" max="5385" width="10.7109375" style="368" customWidth="1"/>
    <col min="5386" max="5386" width="11" style="368" customWidth="1"/>
    <col min="5387" max="5387" width="11.28515625" style="368" customWidth="1"/>
    <col min="5388" max="5388" width="11.42578125" style="368" customWidth="1"/>
    <col min="5389" max="5389" width="40" style="368" customWidth="1"/>
    <col min="5390" max="5392" width="10.5703125" style="368" bestFit="1" customWidth="1"/>
    <col min="5393" max="5632" width="9.140625" style="368"/>
    <col min="5633" max="5633" width="6.42578125" style="368" customWidth="1"/>
    <col min="5634" max="5634" width="42.85546875" style="368" customWidth="1"/>
    <col min="5635" max="5635" width="10.5703125" style="368" customWidth="1"/>
    <col min="5636" max="5636" width="11.140625" style="368" customWidth="1"/>
    <col min="5637" max="5637" width="12.140625" style="368" customWidth="1"/>
    <col min="5638" max="5638" width="10.85546875" style="368" customWidth="1"/>
    <col min="5639" max="5639" width="11.85546875" style="368" customWidth="1"/>
    <col min="5640" max="5640" width="10.28515625" style="368" customWidth="1"/>
    <col min="5641" max="5641" width="10.7109375" style="368" customWidth="1"/>
    <col min="5642" max="5642" width="11" style="368" customWidth="1"/>
    <col min="5643" max="5643" width="11.28515625" style="368" customWidth="1"/>
    <col min="5644" max="5644" width="11.42578125" style="368" customWidth="1"/>
    <col min="5645" max="5645" width="40" style="368" customWidth="1"/>
    <col min="5646" max="5648" width="10.5703125" style="368" bestFit="1" customWidth="1"/>
    <col min="5649" max="5888" width="9.140625" style="368"/>
    <col min="5889" max="5889" width="6.42578125" style="368" customWidth="1"/>
    <col min="5890" max="5890" width="42.85546875" style="368" customWidth="1"/>
    <col min="5891" max="5891" width="10.5703125" style="368" customWidth="1"/>
    <col min="5892" max="5892" width="11.140625" style="368" customWidth="1"/>
    <col min="5893" max="5893" width="12.140625" style="368" customWidth="1"/>
    <col min="5894" max="5894" width="10.85546875" style="368" customWidth="1"/>
    <col min="5895" max="5895" width="11.85546875" style="368" customWidth="1"/>
    <col min="5896" max="5896" width="10.28515625" style="368" customWidth="1"/>
    <col min="5897" max="5897" width="10.7109375" style="368" customWidth="1"/>
    <col min="5898" max="5898" width="11" style="368" customWidth="1"/>
    <col min="5899" max="5899" width="11.28515625" style="368" customWidth="1"/>
    <col min="5900" max="5900" width="11.42578125" style="368" customWidth="1"/>
    <col min="5901" max="5901" width="40" style="368" customWidth="1"/>
    <col min="5902" max="5904" width="10.5703125" style="368" bestFit="1" customWidth="1"/>
    <col min="5905" max="6144" width="9.140625" style="368"/>
    <col min="6145" max="6145" width="6.42578125" style="368" customWidth="1"/>
    <col min="6146" max="6146" width="42.85546875" style="368" customWidth="1"/>
    <col min="6147" max="6147" width="10.5703125" style="368" customWidth="1"/>
    <col min="6148" max="6148" width="11.140625" style="368" customWidth="1"/>
    <col min="6149" max="6149" width="12.140625" style="368" customWidth="1"/>
    <col min="6150" max="6150" width="10.85546875" style="368" customWidth="1"/>
    <col min="6151" max="6151" width="11.85546875" style="368" customWidth="1"/>
    <col min="6152" max="6152" width="10.28515625" style="368" customWidth="1"/>
    <col min="6153" max="6153" width="10.7109375" style="368" customWidth="1"/>
    <col min="6154" max="6154" width="11" style="368" customWidth="1"/>
    <col min="6155" max="6155" width="11.28515625" style="368" customWidth="1"/>
    <col min="6156" max="6156" width="11.42578125" style="368" customWidth="1"/>
    <col min="6157" max="6157" width="40" style="368" customWidth="1"/>
    <col min="6158" max="6160" width="10.5703125" style="368" bestFit="1" customWidth="1"/>
    <col min="6161" max="6400" width="9.140625" style="368"/>
    <col min="6401" max="6401" width="6.42578125" style="368" customWidth="1"/>
    <col min="6402" max="6402" width="42.85546875" style="368" customWidth="1"/>
    <col min="6403" max="6403" width="10.5703125" style="368" customWidth="1"/>
    <col min="6404" max="6404" width="11.140625" style="368" customWidth="1"/>
    <col min="6405" max="6405" width="12.140625" style="368" customWidth="1"/>
    <col min="6406" max="6406" width="10.85546875" style="368" customWidth="1"/>
    <col min="6407" max="6407" width="11.85546875" style="368" customWidth="1"/>
    <col min="6408" max="6408" width="10.28515625" style="368" customWidth="1"/>
    <col min="6409" max="6409" width="10.7109375" style="368" customWidth="1"/>
    <col min="6410" max="6410" width="11" style="368" customWidth="1"/>
    <col min="6411" max="6411" width="11.28515625" style="368" customWidth="1"/>
    <col min="6412" max="6412" width="11.42578125" style="368" customWidth="1"/>
    <col min="6413" max="6413" width="40" style="368" customWidth="1"/>
    <col min="6414" max="6416" width="10.5703125" style="368" bestFit="1" customWidth="1"/>
    <col min="6417" max="6656" width="9.140625" style="368"/>
    <col min="6657" max="6657" width="6.42578125" style="368" customWidth="1"/>
    <col min="6658" max="6658" width="42.85546875" style="368" customWidth="1"/>
    <col min="6659" max="6659" width="10.5703125" style="368" customWidth="1"/>
    <col min="6660" max="6660" width="11.140625" style="368" customWidth="1"/>
    <col min="6661" max="6661" width="12.140625" style="368" customWidth="1"/>
    <col min="6662" max="6662" width="10.85546875" style="368" customWidth="1"/>
    <col min="6663" max="6663" width="11.85546875" style="368" customWidth="1"/>
    <col min="6664" max="6664" width="10.28515625" style="368" customWidth="1"/>
    <col min="6665" max="6665" width="10.7109375" style="368" customWidth="1"/>
    <col min="6666" max="6666" width="11" style="368" customWidth="1"/>
    <col min="6667" max="6667" width="11.28515625" style="368" customWidth="1"/>
    <col min="6668" max="6668" width="11.42578125" style="368" customWidth="1"/>
    <col min="6669" max="6669" width="40" style="368" customWidth="1"/>
    <col min="6670" max="6672" width="10.5703125" style="368" bestFit="1" customWidth="1"/>
    <col min="6673" max="6912" width="9.140625" style="368"/>
    <col min="6913" max="6913" width="6.42578125" style="368" customWidth="1"/>
    <col min="6914" max="6914" width="42.85546875" style="368" customWidth="1"/>
    <col min="6915" max="6915" width="10.5703125" style="368" customWidth="1"/>
    <col min="6916" max="6916" width="11.140625" style="368" customWidth="1"/>
    <col min="6917" max="6917" width="12.140625" style="368" customWidth="1"/>
    <col min="6918" max="6918" width="10.85546875" style="368" customWidth="1"/>
    <col min="6919" max="6919" width="11.85546875" style="368" customWidth="1"/>
    <col min="6920" max="6920" width="10.28515625" style="368" customWidth="1"/>
    <col min="6921" max="6921" width="10.7109375" style="368" customWidth="1"/>
    <col min="6922" max="6922" width="11" style="368" customWidth="1"/>
    <col min="6923" max="6923" width="11.28515625" style="368" customWidth="1"/>
    <col min="6924" max="6924" width="11.42578125" style="368" customWidth="1"/>
    <col min="6925" max="6925" width="40" style="368" customWidth="1"/>
    <col min="6926" max="6928" width="10.5703125" style="368" bestFit="1" customWidth="1"/>
    <col min="6929" max="7168" width="9.140625" style="368"/>
    <col min="7169" max="7169" width="6.42578125" style="368" customWidth="1"/>
    <col min="7170" max="7170" width="42.85546875" style="368" customWidth="1"/>
    <col min="7171" max="7171" width="10.5703125" style="368" customWidth="1"/>
    <col min="7172" max="7172" width="11.140625" style="368" customWidth="1"/>
    <col min="7173" max="7173" width="12.140625" style="368" customWidth="1"/>
    <col min="7174" max="7174" width="10.85546875" style="368" customWidth="1"/>
    <col min="7175" max="7175" width="11.85546875" style="368" customWidth="1"/>
    <col min="7176" max="7176" width="10.28515625" style="368" customWidth="1"/>
    <col min="7177" max="7177" width="10.7109375" style="368" customWidth="1"/>
    <col min="7178" max="7178" width="11" style="368" customWidth="1"/>
    <col min="7179" max="7179" width="11.28515625" style="368" customWidth="1"/>
    <col min="7180" max="7180" width="11.42578125" style="368" customWidth="1"/>
    <col min="7181" max="7181" width="40" style="368" customWidth="1"/>
    <col min="7182" max="7184" width="10.5703125" style="368" bestFit="1" customWidth="1"/>
    <col min="7185" max="7424" width="9.140625" style="368"/>
    <col min="7425" max="7425" width="6.42578125" style="368" customWidth="1"/>
    <col min="7426" max="7426" width="42.85546875" style="368" customWidth="1"/>
    <col min="7427" max="7427" width="10.5703125" style="368" customWidth="1"/>
    <col min="7428" max="7428" width="11.140625" style="368" customWidth="1"/>
    <col min="7429" max="7429" width="12.140625" style="368" customWidth="1"/>
    <col min="7430" max="7430" width="10.85546875" style="368" customWidth="1"/>
    <col min="7431" max="7431" width="11.85546875" style="368" customWidth="1"/>
    <col min="7432" max="7432" width="10.28515625" style="368" customWidth="1"/>
    <col min="7433" max="7433" width="10.7109375" style="368" customWidth="1"/>
    <col min="7434" max="7434" width="11" style="368" customWidth="1"/>
    <col min="7435" max="7435" width="11.28515625" style="368" customWidth="1"/>
    <col min="7436" max="7436" width="11.42578125" style="368" customWidth="1"/>
    <col min="7437" max="7437" width="40" style="368" customWidth="1"/>
    <col min="7438" max="7440" width="10.5703125" style="368" bestFit="1" customWidth="1"/>
    <col min="7441" max="7680" width="9.140625" style="368"/>
    <col min="7681" max="7681" width="6.42578125" style="368" customWidth="1"/>
    <col min="7682" max="7682" width="42.85546875" style="368" customWidth="1"/>
    <col min="7683" max="7683" width="10.5703125" style="368" customWidth="1"/>
    <col min="7684" max="7684" width="11.140625" style="368" customWidth="1"/>
    <col min="7685" max="7685" width="12.140625" style="368" customWidth="1"/>
    <col min="7686" max="7686" width="10.85546875" style="368" customWidth="1"/>
    <col min="7687" max="7687" width="11.85546875" style="368" customWidth="1"/>
    <col min="7688" max="7688" width="10.28515625" style="368" customWidth="1"/>
    <col min="7689" max="7689" width="10.7109375" style="368" customWidth="1"/>
    <col min="7690" max="7690" width="11" style="368" customWidth="1"/>
    <col min="7691" max="7691" width="11.28515625" style="368" customWidth="1"/>
    <col min="7692" max="7692" width="11.42578125" style="368" customWidth="1"/>
    <col min="7693" max="7693" width="40" style="368" customWidth="1"/>
    <col min="7694" max="7696" width="10.5703125" style="368" bestFit="1" customWidth="1"/>
    <col min="7697" max="7936" width="9.140625" style="368"/>
    <col min="7937" max="7937" width="6.42578125" style="368" customWidth="1"/>
    <col min="7938" max="7938" width="42.85546875" style="368" customWidth="1"/>
    <col min="7939" max="7939" width="10.5703125" style="368" customWidth="1"/>
    <col min="7940" max="7940" width="11.140625" style="368" customWidth="1"/>
    <col min="7941" max="7941" width="12.140625" style="368" customWidth="1"/>
    <col min="7942" max="7942" width="10.85546875" style="368" customWidth="1"/>
    <col min="7943" max="7943" width="11.85546875" style="368" customWidth="1"/>
    <col min="7944" max="7944" width="10.28515625" style="368" customWidth="1"/>
    <col min="7945" max="7945" width="10.7109375" style="368" customWidth="1"/>
    <col min="7946" max="7946" width="11" style="368" customWidth="1"/>
    <col min="7947" max="7947" width="11.28515625" style="368" customWidth="1"/>
    <col min="7948" max="7948" width="11.42578125" style="368" customWidth="1"/>
    <col min="7949" max="7949" width="40" style="368" customWidth="1"/>
    <col min="7950" max="7952" width="10.5703125" style="368" bestFit="1" customWidth="1"/>
    <col min="7953" max="8192" width="9.140625" style="368"/>
    <col min="8193" max="8193" width="6.42578125" style="368" customWidth="1"/>
    <col min="8194" max="8194" width="42.85546875" style="368" customWidth="1"/>
    <col min="8195" max="8195" width="10.5703125" style="368" customWidth="1"/>
    <col min="8196" max="8196" width="11.140625" style="368" customWidth="1"/>
    <col min="8197" max="8197" width="12.140625" style="368" customWidth="1"/>
    <col min="8198" max="8198" width="10.85546875" style="368" customWidth="1"/>
    <col min="8199" max="8199" width="11.85546875" style="368" customWidth="1"/>
    <col min="8200" max="8200" width="10.28515625" style="368" customWidth="1"/>
    <col min="8201" max="8201" width="10.7109375" style="368" customWidth="1"/>
    <col min="8202" max="8202" width="11" style="368" customWidth="1"/>
    <col min="8203" max="8203" width="11.28515625" style="368" customWidth="1"/>
    <col min="8204" max="8204" width="11.42578125" style="368" customWidth="1"/>
    <col min="8205" max="8205" width="40" style="368" customWidth="1"/>
    <col min="8206" max="8208" width="10.5703125" style="368" bestFit="1" customWidth="1"/>
    <col min="8209" max="8448" width="9.140625" style="368"/>
    <col min="8449" max="8449" width="6.42578125" style="368" customWidth="1"/>
    <col min="8450" max="8450" width="42.85546875" style="368" customWidth="1"/>
    <col min="8451" max="8451" width="10.5703125" style="368" customWidth="1"/>
    <col min="8452" max="8452" width="11.140625" style="368" customWidth="1"/>
    <col min="8453" max="8453" width="12.140625" style="368" customWidth="1"/>
    <col min="8454" max="8454" width="10.85546875" style="368" customWidth="1"/>
    <col min="8455" max="8455" width="11.85546875" style="368" customWidth="1"/>
    <col min="8456" max="8456" width="10.28515625" style="368" customWidth="1"/>
    <col min="8457" max="8457" width="10.7109375" style="368" customWidth="1"/>
    <col min="8458" max="8458" width="11" style="368" customWidth="1"/>
    <col min="8459" max="8459" width="11.28515625" style="368" customWidth="1"/>
    <col min="8460" max="8460" width="11.42578125" style="368" customWidth="1"/>
    <col min="8461" max="8461" width="40" style="368" customWidth="1"/>
    <col min="8462" max="8464" width="10.5703125" style="368" bestFit="1" customWidth="1"/>
    <col min="8465" max="8704" width="9.140625" style="368"/>
    <col min="8705" max="8705" width="6.42578125" style="368" customWidth="1"/>
    <col min="8706" max="8706" width="42.85546875" style="368" customWidth="1"/>
    <col min="8707" max="8707" width="10.5703125" style="368" customWidth="1"/>
    <col min="8708" max="8708" width="11.140625" style="368" customWidth="1"/>
    <col min="8709" max="8709" width="12.140625" style="368" customWidth="1"/>
    <col min="8710" max="8710" width="10.85546875" style="368" customWidth="1"/>
    <col min="8711" max="8711" width="11.85546875" style="368" customWidth="1"/>
    <col min="8712" max="8712" width="10.28515625" style="368" customWidth="1"/>
    <col min="8713" max="8713" width="10.7109375" style="368" customWidth="1"/>
    <col min="8714" max="8714" width="11" style="368" customWidth="1"/>
    <col min="8715" max="8715" width="11.28515625" style="368" customWidth="1"/>
    <col min="8716" max="8716" width="11.42578125" style="368" customWidth="1"/>
    <col min="8717" max="8717" width="40" style="368" customWidth="1"/>
    <col min="8718" max="8720" width="10.5703125" style="368" bestFit="1" customWidth="1"/>
    <col min="8721" max="8960" width="9.140625" style="368"/>
    <col min="8961" max="8961" width="6.42578125" style="368" customWidth="1"/>
    <col min="8962" max="8962" width="42.85546875" style="368" customWidth="1"/>
    <col min="8963" max="8963" width="10.5703125" style="368" customWidth="1"/>
    <col min="8964" max="8964" width="11.140625" style="368" customWidth="1"/>
    <col min="8965" max="8965" width="12.140625" style="368" customWidth="1"/>
    <col min="8966" max="8966" width="10.85546875" style="368" customWidth="1"/>
    <col min="8967" max="8967" width="11.85546875" style="368" customWidth="1"/>
    <col min="8968" max="8968" width="10.28515625" style="368" customWidth="1"/>
    <col min="8969" max="8969" width="10.7109375" style="368" customWidth="1"/>
    <col min="8970" max="8970" width="11" style="368" customWidth="1"/>
    <col min="8971" max="8971" width="11.28515625" style="368" customWidth="1"/>
    <col min="8972" max="8972" width="11.42578125" style="368" customWidth="1"/>
    <col min="8973" max="8973" width="40" style="368" customWidth="1"/>
    <col min="8974" max="8976" width="10.5703125" style="368" bestFit="1" customWidth="1"/>
    <col min="8977" max="9216" width="9.140625" style="368"/>
    <col min="9217" max="9217" width="6.42578125" style="368" customWidth="1"/>
    <col min="9218" max="9218" width="42.85546875" style="368" customWidth="1"/>
    <col min="9219" max="9219" width="10.5703125" style="368" customWidth="1"/>
    <col min="9220" max="9220" width="11.140625" style="368" customWidth="1"/>
    <col min="9221" max="9221" width="12.140625" style="368" customWidth="1"/>
    <col min="9222" max="9222" width="10.85546875" style="368" customWidth="1"/>
    <col min="9223" max="9223" width="11.85546875" style="368" customWidth="1"/>
    <col min="9224" max="9224" width="10.28515625" style="368" customWidth="1"/>
    <col min="9225" max="9225" width="10.7109375" style="368" customWidth="1"/>
    <col min="9226" max="9226" width="11" style="368" customWidth="1"/>
    <col min="9227" max="9227" width="11.28515625" style="368" customWidth="1"/>
    <col min="9228" max="9228" width="11.42578125" style="368" customWidth="1"/>
    <col min="9229" max="9229" width="40" style="368" customWidth="1"/>
    <col min="9230" max="9232" width="10.5703125" style="368" bestFit="1" customWidth="1"/>
    <col min="9233" max="9472" width="9.140625" style="368"/>
    <col min="9473" max="9473" width="6.42578125" style="368" customWidth="1"/>
    <col min="9474" max="9474" width="42.85546875" style="368" customWidth="1"/>
    <col min="9475" max="9475" width="10.5703125" style="368" customWidth="1"/>
    <col min="9476" max="9476" width="11.140625" style="368" customWidth="1"/>
    <col min="9477" max="9477" width="12.140625" style="368" customWidth="1"/>
    <col min="9478" max="9478" width="10.85546875" style="368" customWidth="1"/>
    <col min="9479" max="9479" width="11.85546875" style="368" customWidth="1"/>
    <col min="9480" max="9480" width="10.28515625" style="368" customWidth="1"/>
    <col min="9481" max="9481" width="10.7109375" style="368" customWidth="1"/>
    <col min="9482" max="9482" width="11" style="368" customWidth="1"/>
    <col min="9483" max="9483" width="11.28515625" style="368" customWidth="1"/>
    <col min="9484" max="9484" width="11.42578125" style="368" customWidth="1"/>
    <col min="9485" max="9485" width="40" style="368" customWidth="1"/>
    <col min="9486" max="9488" width="10.5703125" style="368" bestFit="1" customWidth="1"/>
    <col min="9489" max="9728" width="9.140625" style="368"/>
    <col min="9729" max="9729" width="6.42578125" style="368" customWidth="1"/>
    <col min="9730" max="9730" width="42.85546875" style="368" customWidth="1"/>
    <col min="9731" max="9731" width="10.5703125" style="368" customWidth="1"/>
    <col min="9732" max="9732" width="11.140625" style="368" customWidth="1"/>
    <col min="9733" max="9733" width="12.140625" style="368" customWidth="1"/>
    <col min="9734" max="9734" width="10.85546875" style="368" customWidth="1"/>
    <col min="9735" max="9735" width="11.85546875" style="368" customWidth="1"/>
    <col min="9736" max="9736" width="10.28515625" style="368" customWidth="1"/>
    <col min="9737" max="9737" width="10.7109375" style="368" customWidth="1"/>
    <col min="9738" max="9738" width="11" style="368" customWidth="1"/>
    <col min="9739" max="9739" width="11.28515625" style="368" customWidth="1"/>
    <col min="9740" max="9740" width="11.42578125" style="368" customWidth="1"/>
    <col min="9741" max="9741" width="40" style="368" customWidth="1"/>
    <col min="9742" max="9744" width="10.5703125" style="368" bestFit="1" customWidth="1"/>
    <col min="9745" max="9984" width="9.140625" style="368"/>
    <col min="9985" max="9985" width="6.42578125" style="368" customWidth="1"/>
    <col min="9986" max="9986" width="42.85546875" style="368" customWidth="1"/>
    <col min="9987" max="9987" width="10.5703125" style="368" customWidth="1"/>
    <col min="9988" max="9988" width="11.140625" style="368" customWidth="1"/>
    <col min="9989" max="9989" width="12.140625" style="368" customWidth="1"/>
    <col min="9990" max="9990" width="10.85546875" style="368" customWidth="1"/>
    <col min="9991" max="9991" width="11.85546875" style="368" customWidth="1"/>
    <col min="9992" max="9992" width="10.28515625" style="368" customWidth="1"/>
    <col min="9993" max="9993" width="10.7109375" style="368" customWidth="1"/>
    <col min="9994" max="9994" width="11" style="368" customWidth="1"/>
    <col min="9995" max="9995" width="11.28515625" style="368" customWidth="1"/>
    <col min="9996" max="9996" width="11.42578125" style="368" customWidth="1"/>
    <col min="9997" max="9997" width="40" style="368" customWidth="1"/>
    <col min="9998" max="10000" width="10.5703125" style="368" bestFit="1" customWidth="1"/>
    <col min="10001" max="10240" width="9.140625" style="368"/>
    <col min="10241" max="10241" width="6.42578125" style="368" customWidth="1"/>
    <col min="10242" max="10242" width="42.85546875" style="368" customWidth="1"/>
    <col min="10243" max="10243" width="10.5703125" style="368" customWidth="1"/>
    <col min="10244" max="10244" width="11.140625" style="368" customWidth="1"/>
    <col min="10245" max="10245" width="12.140625" style="368" customWidth="1"/>
    <col min="10246" max="10246" width="10.85546875" style="368" customWidth="1"/>
    <col min="10247" max="10247" width="11.85546875" style="368" customWidth="1"/>
    <col min="10248" max="10248" width="10.28515625" style="368" customWidth="1"/>
    <col min="10249" max="10249" width="10.7109375" style="368" customWidth="1"/>
    <col min="10250" max="10250" width="11" style="368" customWidth="1"/>
    <col min="10251" max="10251" width="11.28515625" style="368" customWidth="1"/>
    <col min="10252" max="10252" width="11.42578125" style="368" customWidth="1"/>
    <col min="10253" max="10253" width="40" style="368" customWidth="1"/>
    <col min="10254" max="10256" width="10.5703125" style="368" bestFit="1" customWidth="1"/>
    <col min="10257" max="10496" width="9.140625" style="368"/>
    <col min="10497" max="10497" width="6.42578125" style="368" customWidth="1"/>
    <col min="10498" max="10498" width="42.85546875" style="368" customWidth="1"/>
    <col min="10499" max="10499" width="10.5703125" style="368" customWidth="1"/>
    <col min="10500" max="10500" width="11.140625" style="368" customWidth="1"/>
    <col min="10501" max="10501" width="12.140625" style="368" customWidth="1"/>
    <col min="10502" max="10502" width="10.85546875" style="368" customWidth="1"/>
    <col min="10503" max="10503" width="11.85546875" style="368" customWidth="1"/>
    <col min="10504" max="10504" width="10.28515625" style="368" customWidth="1"/>
    <col min="10505" max="10505" width="10.7109375" style="368" customWidth="1"/>
    <col min="10506" max="10506" width="11" style="368" customWidth="1"/>
    <col min="10507" max="10507" width="11.28515625" style="368" customWidth="1"/>
    <col min="10508" max="10508" width="11.42578125" style="368" customWidth="1"/>
    <col min="10509" max="10509" width="40" style="368" customWidth="1"/>
    <col min="10510" max="10512" width="10.5703125" style="368" bestFit="1" customWidth="1"/>
    <col min="10513" max="10752" width="9.140625" style="368"/>
    <col min="10753" max="10753" width="6.42578125" style="368" customWidth="1"/>
    <col min="10754" max="10754" width="42.85546875" style="368" customWidth="1"/>
    <col min="10755" max="10755" width="10.5703125" style="368" customWidth="1"/>
    <col min="10756" max="10756" width="11.140625" style="368" customWidth="1"/>
    <col min="10757" max="10757" width="12.140625" style="368" customWidth="1"/>
    <col min="10758" max="10758" width="10.85546875" style="368" customWidth="1"/>
    <col min="10759" max="10759" width="11.85546875" style="368" customWidth="1"/>
    <col min="10760" max="10760" width="10.28515625" style="368" customWidth="1"/>
    <col min="10761" max="10761" width="10.7109375" style="368" customWidth="1"/>
    <col min="10762" max="10762" width="11" style="368" customWidth="1"/>
    <col min="10763" max="10763" width="11.28515625" style="368" customWidth="1"/>
    <col min="10764" max="10764" width="11.42578125" style="368" customWidth="1"/>
    <col min="10765" max="10765" width="40" style="368" customWidth="1"/>
    <col min="10766" max="10768" width="10.5703125" style="368" bestFit="1" customWidth="1"/>
    <col min="10769" max="11008" width="9.140625" style="368"/>
    <col min="11009" max="11009" width="6.42578125" style="368" customWidth="1"/>
    <col min="11010" max="11010" width="42.85546875" style="368" customWidth="1"/>
    <col min="11011" max="11011" width="10.5703125" style="368" customWidth="1"/>
    <col min="11012" max="11012" width="11.140625" style="368" customWidth="1"/>
    <col min="11013" max="11013" width="12.140625" style="368" customWidth="1"/>
    <col min="11014" max="11014" width="10.85546875" style="368" customWidth="1"/>
    <col min="11015" max="11015" width="11.85546875" style="368" customWidth="1"/>
    <col min="11016" max="11016" width="10.28515625" style="368" customWidth="1"/>
    <col min="11017" max="11017" width="10.7109375" style="368" customWidth="1"/>
    <col min="11018" max="11018" width="11" style="368" customWidth="1"/>
    <col min="11019" max="11019" width="11.28515625" style="368" customWidth="1"/>
    <col min="11020" max="11020" width="11.42578125" style="368" customWidth="1"/>
    <col min="11021" max="11021" width="40" style="368" customWidth="1"/>
    <col min="11022" max="11024" width="10.5703125" style="368" bestFit="1" customWidth="1"/>
    <col min="11025" max="11264" width="9.140625" style="368"/>
    <col min="11265" max="11265" width="6.42578125" style="368" customWidth="1"/>
    <col min="11266" max="11266" width="42.85546875" style="368" customWidth="1"/>
    <col min="11267" max="11267" width="10.5703125" style="368" customWidth="1"/>
    <col min="11268" max="11268" width="11.140625" style="368" customWidth="1"/>
    <col min="11269" max="11269" width="12.140625" style="368" customWidth="1"/>
    <col min="11270" max="11270" width="10.85546875" style="368" customWidth="1"/>
    <col min="11271" max="11271" width="11.85546875" style="368" customWidth="1"/>
    <col min="11272" max="11272" width="10.28515625" style="368" customWidth="1"/>
    <col min="11273" max="11273" width="10.7109375" style="368" customWidth="1"/>
    <col min="11274" max="11274" width="11" style="368" customWidth="1"/>
    <col min="11275" max="11275" width="11.28515625" style="368" customWidth="1"/>
    <col min="11276" max="11276" width="11.42578125" style="368" customWidth="1"/>
    <col min="11277" max="11277" width="40" style="368" customWidth="1"/>
    <col min="11278" max="11280" width="10.5703125" style="368" bestFit="1" customWidth="1"/>
    <col min="11281" max="11520" width="9.140625" style="368"/>
    <col min="11521" max="11521" width="6.42578125" style="368" customWidth="1"/>
    <col min="11522" max="11522" width="42.85546875" style="368" customWidth="1"/>
    <col min="11523" max="11523" width="10.5703125" style="368" customWidth="1"/>
    <col min="11524" max="11524" width="11.140625" style="368" customWidth="1"/>
    <col min="11525" max="11525" width="12.140625" style="368" customWidth="1"/>
    <col min="11526" max="11526" width="10.85546875" style="368" customWidth="1"/>
    <col min="11527" max="11527" width="11.85546875" style="368" customWidth="1"/>
    <col min="11528" max="11528" width="10.28515625" style="368" customWidth="1"/>
    <col min="11529" max="11529" width="10.7109375" style="368" customWidth="1"/>
    <col min="11530" max="11530" width="11" style="368" customWidth="1"/>
    <col min="11531" max="11531" width="11.28515625" style="368" customWidth="1"/>
    <col min="11532" max="11532" width="11.42578125" style="368" customWidth="1"/>
    <col min="11533" max="11533" width="40" style="368" customWidth="1"/>
    <col min="11534" max="11536" width="10.5703125" style="368" bestFit="1" customWidth="1"/>
    <col min="11537" max="11776" width="9.140625" style="368"/>
    <col min="11777" max="11777" width="6.42578125" style="368" customWidth="1"/>
    <col min="11778" max="11778" width="42.85546875" style="368" customWidth="1"/>
    <col min="11779" max="11779" width="10.5703125" style="368" customWidth="1"/>
    <col min="11780" max="11780" width="11.140625" style="368" customWidth="1"/>
    <col min="11781" max="11781" width="12.140625" style="368" customWidth="1"/>
    <col min="11782" max="11782" width="10.85546875" style="368" customWidth="1"/>
    <col min="11783" max="11783" width="11.85546875" style="368" customWidth="1"/>
    <col min="11784" max="11784" width="10.28515625" style="368" customWidth="1"/>
    <col min="11785" max="11785" width="10.7109375" style="368" customWidth="1"/>
    <col min="11786" max="11786" width="11" style="368" customWidth="1"/>
    <col min="11787" max="11787" width="11.28515625" style="368" customWidth="1"/>
    <col min="11788" max="11788" width="11.42578125" style="368" customWidth="1"/>
    <col min="11789" max="11789" width="40" style="368" customWidth="1"/>
    <col min="11790" max="11792" width="10.5703125" style="368" bestFit="1" customWidth="1"/>
    <col min="11793" max="12032" width="9.140625" style="368"/>
    <col min="12033" max="12033" width="6.42578125" style="368" customWidth="1"/>
    <col min="12034" max="12034" width="42.85546875" style="368" customWidth="1"/>
    <col min="12035" max="12035" width="10.5703125" style="368" customWidth="1"/>
    <col min="12036" max="12036" width="11.140625" style="368" customWidth="1"/>
    <col min="12037" max="12037" width="12.140625" style="368" customWidth="1"/>
    <col min="12038" max="12038" width="10.85546875" style="368" customWidth="1"/>
    <col min="12039" max="12039" width="11.85546875" style="368" customWidth="1"/>
    <col min="12040" max="12040" width="10.28515625" style="368" customWidth="1"/>
    <col min="12041" max="12041" width="10.7109375" style="368" customWidth="1"/>
    <col min="12042" max="12042" width="11" style="368" customWidth="1"/>
    <col min="12043" max="12043" width="11.28515625" style="368" customWidth="1"/>
    <col min="12044" max="12044" width="11.42578125" style="368" customWidth="1"/>
    <col min="12045" max="12045" width="40" style="368" customWidth="1"/>
    <col min="12046" max="12048" width="10.5703125" style="368" bestFit="1" customWidth="1"/>
    <col min="12049" max="12288" width="9.140625" style="368"/>
    <col min="12289" max="12289" width="6.42578125" style="368" customWidth="1"/>
    <col min="12290" max="12290" width="42.85546875" style="368" customWidth="1"/>
    <col min="12291" max="12291" width="10.5703125" style="368" customWidth="1"/>
    <col min="12292" max="12292" width="11.140625" style="368" customWidth="1"/>
    <col min="12293" max="12293" width="12.140625" style="368" customWidth="1"/>
    <col min="12294" max="12294" width="10.85546875" style="368" customWidth="1"/>
    <col min="12295" max="12295" width="11.85546875" style="368" customWidth="1"/>
    <col min="12296" max="12296" width="10.28515625" style="368" customWidth="1"/>
    <col min="12297" max="12297" width="10.7109375" style="368" customWidth="1"/>
    <col min="12298" max="12298" width="11" style="368" customWidth="1"/>
    <col min="12299" max="12299" width="11.28515625" style="368" customWidth="1"/>
    <col min="12300" max="12300" width="11.42578125" style="368" customWidth="1"/>
    <col min="12301" max="12301" width="40" style="368" customWidth="1"/>
    <col min="12302" max="12304" width="10.5703125" style="368" bestFit="1" customWidth="1"/>
    <col min="12305" max="12544" width="9.140625" style="368"/>
    <col min="12545" max="12545" width="6.42578125" style="368" customWidth="1"/>
    <col min="12546" max="12546" width="42.85546875" style="368" customWidth="1"/>
    <col min="12547" max="12547" width="10.5703125" style="368" customWidth="1"/>
    <col min="12548" max="12548" width="11.140625" style="368" customWidth="1"/>
    <col min="12549" max="12549" width="12.140625" style="368" customWidth="1"/>
    <col min="12550" max="12550" width="10.85546875" style="368" customWidth="1"/>
    <col min="12551" max="12551" width="11.85546875" style="368" customWidth="1"/>
    <col min="12552" max="12552" width="10.28515625" style="368" customWidth="1"/>
    <col min="12553" max="12553" width="10.7109375" style="368" customWidth="1"/>
    <col min="12554" max="12554" width="11" style="368" customWidth="1"/>
    <col min="12555" max="12555" width="11.28515625" style="368" customWidth="1"/>
    <col min="12556" max="12556" width="11.42578125" style="368" customWidth="1"/>
    <col min="12557" max="12557" width="40" style="368" customWidth="1"/>
    <col min="12558" max="12560" width="10.5703125" style="368" bestFit="1" customWidth="1"/>
    <col min="12561" max="12800" width="9.140625" style="368"/>
    <col min="12801" max="12801" width="6.42578125" style="368" customWidth="1"/>
    <col min="12802" max="12802" width="42.85546875" style="368" customWidth="1"/>
    <col min="12803" max="12803" width="10.5703125" style="368" customWidth="1"/>
    <col min="12804" max="12804" width="11.140625" style="368" customWidth="1"/>
    <col min="12805" max="12805" width="12.140625" style="368" customWidth="1"/>
    <col min="12806" max="12806" width="10.85546875" style="368" customWidth="1"/>
    <col min="12807" max="12807" width="11.85546875" style="368" customWidth="1"/>
    <col min="12808" max="12808" width="10.28515625" style="368" customWidth="1"/>
    <col min="12809" max="12809" width="10.7109375" style="368" customWidth="1"/>
    <col min="12810" max="12810" width="11" style="368" customWidth="1"/>
    <col min="12811" max="12811" width="11.28515625" style="368" customWidth="1"/>
    <col min="12812" max="12812" width="11.42578125" style="368" customWidth="1"/>
    <col min="12813" max="12813" width="40" style="368" customWidth="1"/>
    <col min="12814" max="12816" width="10.5703125" style="368" bestFit="1" customWidth="1"/>
    <col min="12817" max="13056" width="9.140625" style="368"/>
    <col min="13057" max="13057" width="6.42578125" style="368" customWidth="1"/>
    <col min="13058" max="13058" width="42.85546875" style="368" customWidth="1"/>
    <col min="13059" max="13059" width="10.5703125" style="368" customWidth="1"/>
    <col min="13060" max="13060" width="11.140625" style="368" customWidth="1"/>
    <col min="13061" max="13061" width="12.140625" style="368" customWidth="1"/>
    <col min="13062" max="13062" width="10.85546875" style="368" customWidth="1"/>
    <col min="13063" max="13063" width="11.85546875" style="368" customWidth="1"/>
    <col min="13064" max="13064" width="10.28515625" style="368" customWidth="1"/>
    <col min="13065" max="13065" width="10.7109375" style="368" customWidth="1"/>
    <col min="13066" max="13066" width="11" style="368" customWidth="1"/>
    <col min="13067" max="13067" width="11.28515625" style="368" customWidth="1"/>
    <col min="13068" max="13068" width="11.42578125" style="368" customWidth="1"/>
    <col min="13069" max="13069" width="40" style="368" customWidth="1"/>
    <col min="13070" max="13072" width="10.5703125" style="368" bestFit="1" customWidth="1"/>
    <col min="13073" max="13312" width="9.140625" style="368"/>
    <col min="13313" max="13313" width="6.42578125" style="368" customWidth="1"/>
    <col min="13314" max="13314" width="42.85546875" style="368" customWidth="1"/>
    <col min="13315" max="13315" width="10.5703125" style="368" customWidth="1"/>
    <col min="13316" max="13316" width="11.140625" style="368" customWidth="1"/>
    <col min="13317" max="13317" width="12.140625" style="368" customWidth="1"/>
    <col min="13318" max="13318" width="10.85546875" style="368" customWidth="1"/>
    <col min="13319" max="13319" width="11.85546875" style="368" customWidth="1"/>
    <col min="13320" max="13320" width="10.28515625" style="368" customWidth="1"/>
    <col min="13321" max="13321" width="10.7109375" style="368" customWidth="1"/>
    <col min="13322" max="13322" width="11" style="368" customWidth="1"/>
    <col min="13323" max="13323" width="11.28515625" style="368" customWidth="1"/>
    <col min="13324" max="13324" width="11.42578125" style="368" customWidth="1"/>
    <col min="13325" max="13325" width="40" style="368" customWidth="1"/>
    <col min="13326" max="13328" width="10.5703125" style="368" bestFit="1" customWidth="1"/>
    <col min="13329" max="13568" width="9.140625" style="368"/>
    <col min="13569" max="13569" width="6.42578125" style="368" customWidth="1"/>
    <col min="13570" max="13570" width="42.85546875" style="368" customWidth="1"/>
    <col min="13571" max="13571" width="10.5703125" style="368" customWidth="1"/>
    <col min="13572" max="13572" width="11.140625" style="368" customWidth="1"/>
    <col min="13573" max="13573" width="12.140625" style="368" customWidth="1"/>
    <col min="13574" max="13574" width="10.85546875" style="368" customWidth="1"/>
    <col min="13575" max="13575" width="11.85546875" style="368" customWidth="1"/>
    <col min="13576" max="13576" width="10.28515625" style="368" customWidth="1"/>
    <col min="13577" max="13577" width="10.7109375" style="368" customWidth="1"/>
    <col min="13578" max="13578" width="11" style="368" customWidth="1"/>
    <col min="13579" max="13579" width="11.28515625" style="368" customWidth="1"/>
    <col min="13580" max="13580" width="11.42578125" style="368" customWidth="1"/>
    <col min="13581" max="13581" width="40" style="368" customWidth="1"/>
    <col min="13582" max="13584" width="10.5703125" style="368" bestFit="1" customWidth="1"/>
    <col min="13585" max="13824" width="9.140625" style="368"/>
    <col min="13825" max="13825" width="6.42578125" style="368" customWidth="1"/>
    <col min="13826" max="13826" width="42.85546875" style="368" customWidth="1"/>
    <col min="13827" max="13827" width="10.5703125" style="368" customWidth="1"/>
    <col min="13828" max="13828" width="11.140625" style="368" customWidth="1"/>
    <col min="13829" max="13829" width="12.140625" style="368" customWidth="1"/>
    <col min="13830" max="13830" width="10.85546875" style="368" customWidth="1"/>
    <col min="13831" max="13831" width="11.85546875" style="368" customWidth="1"/>
    <col min="13832" max="13832" width="10.28515625" style="368" customWidth="1"/>
    <col min="13833" max="13833" width="10.7109375" style="368" customWidth="1"/>
    <col min="13834" max="13834" width="11" style="368" customWidth="1"/>
    <col min="13835" max="13835" width="11.28515625" style="368" customWidth="1"/>
    <col min="13836" max="13836" width="11.42578125" style="368" customWidth="1"/>
    <col min="13837" max="13837" width="40" style="368" customWidth="1"/>
    <col min="13838" max="13840" width="10.5703125" style="368" bestFit="1" customWidth="1"/>
    <col min="13841" max="14080" width="9.140625" style="368"/>
    <col min="14081" max="14081" width="6.42578125" style="368" customWidth="1"/>
    <col min="14082" max="14082" width="42.85546875" style="368" customWidth="1"/>
    <col min="14083" max="14083" width="10.5703125" style="368" customWidth="1"/>
    <col min="14084" max="14084" width="11.140625" style="368" customWidth="1"/>
    <col min="14085" max="14085" width="12.140625" style="368" customWidth="1"/>
    <col min="14086" max="14086" width="10.85546875" style="368" customWidth="1"/>
    <col min="14087" max="14087" width="11.85546875" style="368" customWidth="1"/>
    <col min="14088" max="14088" width="10.28515625" style="368" customWidth="1"/>
    <col min="14089" max="14089" width="10.7109375" style="368" customWidth="1"/>
    <col min="14090" max="14090" width="11" style="368" customWidth="1"/>
    <col min="14091" max="14091" width="11.28515625" style="368" customWidth="1"/>
    <col min="14092" max="14092" width="11.42578125" style="368" customWidth="1"/>
    <col min="14093" max="14093" width="40" style="368" customWidth="1"/>
    <col min="14094" max="14096" width="10.5703125" style="368" bestFit="1" customWidth="1"/>
    <col min="14097" max="14336" width="9.140625" style="368"/>
    <col min="14337" max="14337" width="6.42578125" style="368" customWidth="1"/>
    <col min="14338" max="14338" width="42.85546875" style="368" customWidth="1"/>
    <col min="14339" max="14339" width="10.5703125" style="368" customWidth="1"/>
    <col min="14340" max="14340" width="11.140625" style="368" customWidth="1"/>
    <col min="14341" max="14341" width="12.140625" style="368" customWidth="1"/>
    <col min="14342" max="14342" width="10.85546875" style="368" customWidth="1"/>
    <col min="14343" max="14343" width="11.85546875" style="368" customWidth="1"/>
    <col min="14344" max="14344" width="10.28515625" style="368" customWidth="1"/>
    <col min="14345" max="14345" width="10.7109375" style="368" customWidth="1"/>
    <col min="14346" max="14346" width="11" style="368" customWidth="1"/>
    <col min="14347" max="14347" width="11.28515625" style="368" customWidth="1"/>
    <col min="14348" max="14348" width="11.42578125" style="368" customWidth="1"/>
    <col min="14349" max="14349" width="40" style="368" customWidth="1"/>
    <col min="14350" max="14352" width="10.5703125" style="368" bestFit="1" customWidth="1"/>
    <col min="14353" max="14592" width="9.140625" style="368"/>
    <col min="14593" max="14593" width="6.42578125" style="368" customWidth="1"/>
    <col min="14594" max="14594" width="42.85546875" style="368" customWidth="1"/>
    <col min="14595" max="14595" width="10.5703125" style="368" customWidth="1"/>
    <col min="14596" max="14596" width="11.140625" style="368" customWidth="1"/>
    <col min="14597" max="14597" width="12.140625" style="368" customWidth="1"/>
    <col min="14598" max="14598" width="10.85546875" style="368" customWidth="1"/>
    <col min="14599" max="14599" width="11.85546875" style="368" customWidth="1"/>
    <col min="14600" max="14600" width="10.28515625" style="368" customWidth="1"/>
    <col min="14601" max="14601" width="10.7109375" style="368" customWidth="1"/>
    <col min="14602" max="14602" width="11" style="368" customWidth="1"/>
    <col min="14603" max="14603" width="11.28515625" style="368" customWidth="1"/>
    <col min="14604" max="14604" width="11.42578125" style="368" customWidth="1"/>
    <col min="14605" max="14605" width="40" style="368" customWidth="1"/>
    <col min="14606" max="14608" width="10.5703125" style="368" bestFit="1" customWidth="1"/>
    <col min="14609" max="14848" width="9.140625" style="368"/>
    <col min="14849" max="14849" width="6.42578125" style="368" customWidth="1"/>
    <col min="14850" max="14850" width="42.85546875" style="368" customWidth="1"/>
    <col min="14851" max="14851" width="10.5703125" style="368" customWidth="1"/>
    <col min="14852" max="14852" width="11.140625" style="368" customWidth="1"/>
    <col min="14853" max="14853" width="12.140625" style="368" customWidth="1"/>
    <col min="14854" max="14854" width="10.85546875" style="368" customWidth="1"/>
    <col min="14855" max="14855" width="11.85546875" style="368" customWidth="1"/>
    <col min="14856" max="14856" width="10.28515625" style="368" customWidth="1"/>
    <col min="14857" max="14857" width="10.7109375" style="368" customWidth="1"/>
    <col min="14858" max="14858" width="11" style="368" customWidth="1"/>
    <col min="14859" max="14859" width="11.28515625" style="368" customWidth="1"/>
    <col min="14860" max="14860" width="11.42578125" style="368" customWidth="1"/>
    <col min="14861" max="14861" width="40" style="368" customWidth="1"/>
    <col min="14862" max="14864" width="10.5703125" style="368" bestFit="1" customWidth="1"/>
    <col min="14865" max="15104" width="9.140625" style="368"/>
    <col min="15105" max="15105" width="6.42578125" style="368" customWidth="1"/>
    <col min="15106" max="15106" width="42.85546875" style="368" customWidth="1"/>
    <col min="15107" max="15107" width="10.5703125" style="368" customWidth="1"/>
    <col min="15108" max="15108" width="11.140625" style="368" customWidth="1"/>
    <col min="15109" max="15109" width="12.140625" style="368" customWidth="1"/>
    <col min="15110" max="15110" width="10.85546875" style="368" customWidth="1"/>
    <col min="15111" max="15111" width="11.85546875" style="368" customWidth="1"/>
    <col min="15112" max="15112" width="10.28515625" style="368" customWidth="1"/>
    <col min="15113" max="15113" width="10.7109375" style="368" customWidth="1"/>
    <col min="15114" max="15114" width="11" style="368" customWidth="1"/>
    <col min="15115" max="15115" width="11.28515625" style="368" customWidth="1"/>
    <col min="15116" max="15116" width="11.42578125" style="368" customWidth="1"/>
    <col min="15117" max="15117" width="40" style="368" customWidth="1"/>
    <col min="15118" max="15120" width="10.5703125" style="368" bestFit="1" customWidth="1"/>
    <col min="15121" max="15360" width="9.140625" style="368"/>
    <col min="15361" max="15361" width="6.42578125" style="368" customWidth="1"/>
    <col min="15362" max="15362" width="42.85546875" style="368" customWidth="1"/>
    <col min="15363" max="15363" width="10.5703125" style="368" customWidth="1"/>
    <col min="15364" max="15364" width="11.140625" style="368" customWidth="1"/>
    <col min="15365" max="15365" width="12.140625" style="368" customWidth="1"/>
    <col min="15366" max="15366" width="10.85546875" style="368" customWidth="1"/>
    <col min="15367" max="15367" width="11.85546875" style="368" customWidth="1"/>
    <col min="15368" max="15368" width="10.28515625" style="368" customWidth="1"/>
    <col min="15369" max="15369" width="10.7109375" style="368" customWidth="1"/>
    <col min="15370" max="15370" width="11" style="368" customWidth="1"/>
    <col min="15371" max="15371" width="11.28515625" style="368" customWidth="1"/>
    <col min="15372" max="15372" width="11.42578125" style="368" customWidth="1"/>
    <col min="15373" max="15373" width="40" style="368" customWidth="1"/>
    <col min="15374" max="15376" width="10.5703125" style="368" bestFit="1" customWidth="1"/>
    <col min="15377" max="15616" width="9.140625" style="368"/>
    <col min="15617" max="15617" width="6.42578125" style="368" customWidth="1"/>
    <col min="15618" max="15618" width="42.85546875" style="368" customWidth="1"/>
    <col min="15619" max="15619" width="10.5703125" style="368" customWidth="1"/>
    <col min="15620" max="15620" width="11.140625" style="368" customWidth="1"/>
    <col min="15621" max="15621" width="12.140625" style="368" customWidth="1"/>
    <col min="15622" max="15622" width="10.85546875" style="368" customWidth="1"/>
    <col min="15623" max="15623" width="11.85546875" style="368" customWidth="1"/>
    <col min="15624" max="15624" width="10.28515625" style="368" customWidth="1"/>
    <col min="15625" max="15625" width="10.7109375" style="368" customWidth="1"/>
    <col min="15626" max="15626" width="11" style="368" customWidth="1"/>
    <col min="15627" max="15627" width="11.28515625" style="368" customWidth="1"/>
    <col min="15628" max="15628" width="11.42578125" style="368" customWidth="1"/>
    <col min="15629" max="15629" width="40" style="368" customWidth="1"/>
    <col min="15630" max="15632" width="10.5703125" style="368" bestFit="1" customWidth="1"/>
    <col min="15633" max="15872" width="9.140625" style="368"/>
    <col min="15873" max="15873" width="6.42578125" style="368" customWidth="1"/>
    <col min="15874" max="15874" width="42.85546875" style="368" customWidth="1"/>
    <col min="15875" max="15875" width="10.5703125" style="368" customWidth="1"/>
    <col min="15876" max="15876" width="11.140625" style="368" customWidth="1"/>
    <col min="15877" max="15877" width="12.140625" style="368" customWidth="1"/>
    <col min="15878" max="15878" width="10.85546875" style="368" customWidth="1"/>
    <col min="15879" max="15879" width="11.85546875" style="368" customWidth="1"/>
    <col min="15880" max="15880" width="10.28515625" style="368" customWidth="1"/>
    <col min="15881" max="15881" width="10.7109375" style="368" customWidth="1"/>
    <col min="15882" max="15882" width="11" style="368" customWidth="1"/>
    <col min="15883" max="15883" width="11.28515625" style="368" customWidth="1"/>
    <col min="15884" max="15884" width="11.42578125" style="368" customWidth="1"/>
    <col min="15885" max="15885" width="40" style="368" customWidth="1"/>
    <col min="15886" max="15888" width="10.5703125" style="368" bestFit="1" customWidth="1"/>
    <col min="15889" max="16128" width="9.140625" style="368"/>
    <col min="16129" max="16129" width="6.42578125" style="368" customWidth="1"/>
    <col min="16130" max="16130" width="42.85546875" style="368" customWidth="1"/>
    <col min="16131" max="16131" width="10.5703125" style="368" customWidth="1"/>
    <col min="16132" max="16132" width="11.140625" style="368" customWidth="1"/>
    <col min="16133" max="16133" width="12.140625" style="368" customWidth="1"/>
    <col min="16134" max="16134" width="10.85546875" style="368" customWidth="1"/>
    <col min="16135" max="16135" width="11.85546875" style="368" customWidth="1"/>
    <col min="16136" max="16136" width="10.28515625" style="368" customWidth="1"/>
    <col min="16137" max="16137" width="10.7109375" style="368" customWidth="1"/>
    <col min="16138" max="16138" width="11" style="368" customWidth="1"/>
    <col min="16139" max="16139" width="11.28515625" style="368" customWidth="1"/>
    <col min="16140" max="16140" width="11.42578125" style="368" customWidth="1"/>
    <col min="16141" max="16141" width="40" style="368" customWidth="1"/>
    <col min="16142" max="16144" width="10.5703125" style="368" bestFit="1" customWidth="1"/>
    <col min="16145" max="16384" width="9.140625" style="368"/>
  </cols>
  <sheetData>
    <row r="1" spans="1:17" ht="20.25">
      <c r="A1" s="867" t="s">
        <v>591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9"/>
    </row>
    <row r="2" spans="1:17">
      <c r="A2" s="870" t="s">
        <v>543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7" ht="15.75" customHeight="1">
      <c r="A3" s="871" t="s">
        <v>531</v>
      </c>
      <c r="B3" s="871" t="s">
        <v>544</v>
      </c>
      <c r="C3" s="851" t="s">
        <v>545</v>
      </c>
      <c r="D3" s="874"/>
      <c r="E3" s="874"/>
      <c r="F3" s="874"/>
      <c r="G3" s="852"/>
      <c r="H3" s="851" t="s">
        <v>546</v>
      </c>
      <c r="I3" s="874"/>
      <c r="J3" s="874"/>
      <c r="K3" s="874"/>
      <c r="L3" s="852"/>
      <c r="M3" s="871" t="s">
        <v>281</v>
      </c>
    </row>
    <row r="4" spans="1:17">
      <c r="A4" s="872"/>
      <c r="B4" s="872"/>
      <c r="C4" s="287" t="s">
        <v>404</v>
      </c>
      <c r="D4" s="851" t="s">
        <v>405</v>
      </c>
      <c r="E4" s="852"/>
      <c r="F4" s="855" t="s">
        <v>406</v>
      </c>
      <c r="G4" s="856"/>
      <c r="H4" s="287" t="s">
        <v>404</v>
      </c>
      <c r="I4" s="851" t="s">
        <v>405</v>
      </c>
      <c r="J4" s="852"/>
      <c r="K4" s="855" t="s">
        <v>406</v>
      </c>
      <c r="L4" s="856"/>
      <c r="M4" s="872"/>
    </row>
    <row r="5" spans="1:17">
      <c r="A5" s="873"/>
      <c r="B5" s="873"/>
      <c r="C5" s="287" t="s">
        <v>287</v>
      </c>
      <c r="D5" s="369" t="s">
        <v>285</v>
      </c>
      <c r="E5" s="287" t="s">
        <v>286</v>
      </c>
      <c r="F5" s="369" t="s">
        <v>285</v>
      </c>
      <c r="G5" s="287" t="s">
        <v>286</v>
      </c>
      <c r="H5" s="287" t="s">
        <v>287</v>
      </c>
      <c r="I5" s="369" t="s">
        <v>285</v>
      </c>
      <c r="J5" s="287" t="s">
        <v>286</v>
      </c>
      <c r="K5" s="369" t="s">
        <v>285</v>
      </c>
      <c r="L5" s="287" t="s">
        <v>286</v>
      </c>
      <c r="M5" s="873"/>
    </row>
    <row r="6" spans="1:17" ht="18.75" hidden="1" customHeight="1">
      <c r="A6" s="857" t="s">
        <v>547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9"/>
    </row>
    <row r="7" spans="1:17" ht="31.5" hidden="1" customHeight="1">
      <c r="A7" s="370">
        <v>1</v>
      </c>
      <c r="B7" s="371" t="s">
        <v>408</v>
      </c>
      <c r="C7" s="372"/>
      <c r="D7" s="373"/>
      <c r="E7" s="374"/>
      <c r="F7" s="373">
        <f>D7</f>
        <v>0</v>
      </c>
      <c r="G7" s="374">
        <f>C7+E7</f>
        <v>0</v>
      </c>
      <c r="H7" s="372"/>
      <c r="I7" s="373"/>
      <c r="J7" s="374"/>
      <c r="K7" s="373">
        <f>I7</f>
        <v>0</v>
      </c>
      <c r="L7" s="374">
        <f>H7+J7</f>
        <v>0</v>
      </c>
      <c r="M7" s="375"/>
      <c r="O7" s="376"/>
    </row>
    <row r="8" spans="1:17" ht="15.75" hidden="1" customHeight="1">
      <c r="A8" s="377">
        <v>2</v>
      </c>
      <c r="B8" s="371" t="s">
        <v>410</v>
      </c>
      <c r="C8" s="372"/>
      <c r="D8" s="378"/>
      <c r="E8" s="372"/>
      <c r="F8" s="373"/>
      <c r="G8" s="374"/>
      <c r="H8" s="372"/>
      <c r="I8" s="378"/>
      <c r="J8" s="372"/>
      <c r="K8" s="373"/>
      <c r="L8" s="374"/>
      <c r="M8" s="375"/>
    </row>
    <row r="9" spans="1:17" ht="15.75" hidden="1" customHeight="1">
      <c r="A9" s="379"/>
      <c r="B9" s="371" t="s">
        <v>411</v>
      </c>
      <c r="C9" s="372"/>
      <c r="D9" s="378">
        <f>'STATE- GOA'!P197+'STATE- GOA'!P200</f>
        <v>71614</v>
      </c>
      <c r="E9" s="372">
        <f>'STATE- GOA'!Q197+'STATE- GOA'!Q200</f>
        <v>107.42099999999999</v>
      </c>
      <c r="F9" s="373">
        <f t="shared" ref="F9:F21" si="0">D9</f>
        <v>71614</v>
      </c>
      <c r="G9" s="374">
        <f t="shared" ref="G9:G21" si="1">C9+E9</f>
        <v>107.42099999999999</v>
      </c>
      <c r="H9" s="372"/>
      <c r="I9" s="378">
        <f>'STATE- GOA'!Y197+'STATE- GOA'!Y200</f>
        <v>71614</v>
      </c>
      <c r="J9" s="372">
        <f>'STATE- GOA'!Z197+'STATE- GOA'!Z200</f>
        <v>107.42099999999999</v>
      </c>
      <c r="K9" s="373">
        <f t="shared" ref="K9:K17" si="2">I9</f>
        <v>71614</v>
      </c>
      <c r="L9" s="374">
        <f t="shared" ref="L9:L17" si="3">H9+J9</f>
        <v>107.42099999999999</v>
      </c>
      <c r="M9" s="371" t="s">
        <v>604</v>
      </c>
      <c r="O9" s="376"/>
      <c r="Q9" s="376"/>
    </row>
    <row r="10" spans="1:17" ht="15.75" hidden="1" customHeight="1">
      <c r="A10" s="379"/>
      <c r="B10" s="371" t="s">
        <v>412</v>
      </c>
      <c r="C10" s="372"/>
      <c r="D10" s="378">
        <f>'STATE- GOA'!P203</f>
        <v>66234</v>
      </c>
      <c r="E10" s="372">
        <f>'STATE- GOA'!Q203</f>
        <v>165.58500000000001</v>
      </c>
      <c r="F10" s="373">
        <f t="shared" si="0"/>
        <v>66234</v>
      </c>
      <c r="G10" s="374">
        <f t="shared" si="1"/>
        <v>165.58500000000001</v>
      </c>
      <c r="H10" s="372"/>
      <c r="I10" s="378">
        <f>'STATE- GOA'!Y203</f>
        <v>66234</v>
      </c>
      <c r="J10" s="372">
        <f>'STATE- GOA'!Z203</f>
        <v>165.58500000000001</v>
      </c>
      <c r="K10" s="373">
        <f t="shared" si="2"/>
        <v>66234</v>
      </c>
      <c r="L10" s="372">
        <f t="shared" si="3"/>
        <v>165.58500000000001</v>
      </c>
      <c r="M10" s="371" t="s">
        <v>604</v>
      </c>
    </row>
    <row r="11" spans="1:17" ht="15.75" hidden="1" customHeight="1">
      <c r="A11" s="379"/>
      <c r="B11" s="371" t="s">
        <v>413</v>
      </c>
      <c r="C11" s="372"/>
      <c r="D11" s="378"/>
      <c r="E11" s="372"/>
      <c r="F11" s="373">
        <f t="shared" si="0"/>
        <v>0</v>
      </c>
      <c r="G11" s="374">
        <f t="shared" si="1"/>
        <v>0</v>
      </c>
      <c r="H11" s="372"/>
      <c r="I11" s="378"/>
      <c r="J11" s="372"/>
      <c r="K11" s="373">
        <f t="shared" si="2"/>
        <v>0</v>
      </c>
      <c r="L11" s="374">
        <f t="shared" si="3"/>
        <v>0</v>
      </c>
      <c r="M11" s="371"/>
    </row>
    <row r="12" spans="1:17" ht="15.75" hidden="1" customHeight="1">
      <c r="A12" s="379"/>
      <c r="B12" s="380" t="s">
        <v>414</v>
      </c>
      <c r="C12" s="372"/>
      <c r="D12" s="378">
        <f>'STATE- GOA'!P198+'STATE- GOA'!P201+'STATE- GOA'!P204</f>
        <v>11</v>
      </c>
      <c r="E12" s="372">
        <f>'STATE- GOA'!Q198+'STATE- GOA'!Q201+'STATE- GOA'!Q204</f>
        <v>2.35E-2</v>
      </c>
      <c r="F12" s="373">
        <f t="shared" si="0"/>
        <v>11</v>
      </c>
      <c r="G12" s="374">
        <f t="shared" si="1"/>
        <v>2.35E-2</v>
      </c>
      <c r="H12" s="372"/>
      <c r="I12" s="378">
        <f>'STATE- GOA'!Y198+'STATE- GOA'!Y201+'STATE- GOA'!Y204</f>
        <v>11</v>
      </c>
      <c r="J12" s="372">
        <f>'STATE- GOA'!Z198+'STATE- GOA'!Z201+'STATE- GOA'!Z204</f>
        <v>2.35E-2</v>
      </c>
      <c r="K12" s="373">
        <f t="shared" si="2"/>
        <v>11</v>
      </c>
      <c r="L12" s="374">
        <f t="shared" si="3"/>
        <v>2.35E-2</v>
      </c>
      <c r="M12" s="371" t="s">
        <v>604</v>
      </c>
    </row>
    <row r="13" spans="1:17" hidden="1">
      <c r="A13" s="370">
        <v>3</v>
      </c>
      <c r="B13" s="371" t="s">
        <v>415</v>
      </c>
      <c r="C13" s="372"/>
      <c r="D13" s="378">
        <f>'STATE- GOA'!P218</f>
        <v>18275</v>
      </c>
      <c r="E13" s="372">
        <f>'STATE- GOA'!Q218</f>
        <v>60.646000000000008</v>
      </c>
      <c r="F13" s="373">
        <f t="shared" si="0"/>
        <v>18275</v>
      </c>
      <c r="G13" s="374">
        <f t="shared" si="1"/>
        <v>60.646000000000008</v>
      </c>
      <c r="H13" s="372"/>
      <c r="I13" s="378">
        <f>'STATE- GOA'!Y218</f>
        <v>18275</v>
      </c>
      <c r="J13" s="372">
        <f>'STATE- GOA'!Z218</f>
        <v>60.646000000000008</v>
      </c>
      <c r="K13" s="373">
        <f t="shared" si="2"/>
        <v>18275</v>
      </c>
      <c r="L13" s="374">
        <f t="shared" si="3"/>
        <v>60.646000000000008</v>
      </c>
      <c r="M13" s="371" t="s">
        <v>604</v>
      </c>
    </row>
    <row r="14" spans="1:17" ht="15.75" hidden="1" customHeight="1">
      <c r="A14" s="370">
        <v>4</v>
      </c>
      <c r="B14" s="371" t="s">
        <v>548</v>
      </c>
      <c r="C14" s="372"/>
      <c r="D14" s="378"/>
      <c r="E14" s="372"/>
      <c r="F14" s="373">
        <f t="shared" si="0"/>
        <v>0</v>
      </c>
      <c r="G14" s="374">
        <f t="shared" si="1"/>
        <v>0</v>
      </c>
      <c r="H14" s="372"/>
      <c r="I14" s="378"/>
      <c r="J14" s="372"/>
      <c r="K14" s="373">
        <f t="shared" si="2"/>
        <v>0</v>
      </c>
      <c r="L14" s="374">
        <f t="shared" si="3"/>
        <v>0</v>
      </c>
      <c r="M14" s="371"/>
    </row>
    <row r="15" spans="1:17" s="381" customFormat="1" hidden="1">
      <c r="A15" s="370">
        <v>5</v>
      </c>
      <c r="B15" s="371" t="s">
        <v>417</v>
      </c>
      <c r="C15" s="372"/>
      <c r="D15" s="378"/>
      <c r="E15" s="372"/>
      <c r="F15" s="378">
        <f t="shared" si="0"/>
        <v>0</v>
      </c>
      <c r="G15" s="372">
        <f t="shared" si="1"/>
        <v>0</v>
      </c>
      <c r="H15" s="372"/>
      <c r="I15" s="378"/>
      <c r="J15" s="372"/>
      <c r="K15" s="378">
        <f t="shared" si="2"/>
        <v>0</v>
      </c>
      <c r="L15" s="372">
        <f t="shared" si="3"/>
        <v>0</v>
      </c>
      <c r="M15" s="371"/>
    </row>
    <row r="16" spans="1:17" ht="15.75" hidden="1" customHeight="1">
      <c r="A16" s="370">
        <v>6</v>
      </c>
      <c r="B16" s="371" t="s">
        <v>418</v>
      </c>
      <c r="C16" s="372"/>
      <c r="D16" s="378">
        <f>'STATE- GOA'!P346</f>
        <v>1952</v>
      </c>
      <c r="E16" s="372">
        <f>'STATE- GOA'!Q346</f>
        <v>58.559999999999995</v>
      </c>
      <c r="F16" s="373">
        <f t="shared" si="0"/>
        <v>1952</v>
      </c>
      <c r="G16" s="374">
        <f t="shared" si="1"/>
        <v>58.559999999999995</v>
      </c>
      <c r="H16" s="372"/>
      <c r="I16" s="378">
        <f>'STATE- GOA'!Y346</f>
        <v>858</v>
      </c>
      <c r="J16" s="372">
        <f>'STATE- GOA'!Z346</f>
        <v>25.74</v>
      </c>
      <c r="K16" s="373">
        <f t="shared" si="2"/>
        <v>858</v>
      </c>
      <c r="L16" s="374">
        <f t="shared" si="3"/>
        <v>25.74</v>
      </c>
      <c r="M16" s="380" t="s">
        <v>409</v>
      </c>
    </row>
    <row r="17" spans="1:13" ht="15.75" hidden="1" customHeight="1">
      <c r="A17" s="370">
        <v>7</v>
      </c>
      <c r="B17" s="371" t="s">
        <v>94</v>
      </c>
      <c r="C17" s="372"/>
      <c r="D17" s="378">
        <f>'STATE- GOA'!P333</f>
        <v>1482</v>
      </c>
      <c r="E17" s="372">
        <f>'STATE- GOA'!Q333</f>
        <v>82.800000000000011</v>
      </c>
      <c r="F17" s="373">
        <f t="shared" si="0"/>
        <v>1482</v>
      </c>
      <c r="G17" s="374">
        <f t="shared" si="1"/>
        <v>82.800000000000011</v>
      </c>
      <c r="H17" s="372"/>
      <c r="I17" s="378">
        <f>'STATE- GOA'!Y333</f>
        <v>1482</v>
      </c>
      <c r="J17" s="372">
        <f>'STATE- GOA'!Z333</f>
        <v>82.800000000000011</v>
      </c>
      <c r="K17" s="373">
        <f t="shared" si="2"/>
        <v>1482</v>
      </c>
      <c r="L17" s="374">
        <f t="shared" si="3"/>
        <v>82.800000000000011</v>
      </c>
      <c r="M17" s="371" t="s">
        <v>604</v>
      </c>
    </row>
    <row r="18" spans="1:13" s="381" customFormat="1" ht="34.5" hidden="1" customHeight="1">
      <c r="A18" s="370">
        <v>8</v>
      </c>
      <c r="B18" s="380" t="s">
        <v>421</v>
      </c>
      <c r="C18" s="372">
        <f>'STATE- GOA'!L380</f>
        <v>16.059999999999999</v>
      </c>
      <c r="D18" s="378">
        <f>'STATE- GOA'!P380+'STATE- GOA'!P381+'STATE- GOA'!P372</f>
        <v>68</v>
      </c>
      <c r="E18" s="372">
        <f>'STATE- GOA'!Q380+'STATE- GOA'!Q381+'STATE- GOA'!Q372</f>
        <v>79.62324000000001</v>
      </c>
      <c r="F18" s="378">
        <f>D18+'STATE- GOA'!K380</f>
        <v>78</v>
      </c>
      <c r="G18" s="372">
        <f>C18+E18</f>
        <v>95.683240000000012</v>
      </c>
      <c r="H18" s="372">
        <f>'STATE- GOA'!U380</f>
        <v>0</v>
      </c>
      <c r="I18" s="378">
        <f>'STATE- GOA'!Y380+'STATE- GOA'!Y381+'STATE- GOA'!Y372</f>
        <v>18</v>
      </c>
      <c r="J18" s="372">
        <f>'STATE- GOA'!Z380+'STATE- GOA'!Z381+'STATE- GOA'!Z372</f>
        <v>15.798400000000001</v>
      </c>
      <c r="K18" s="378">
        <f>I18+'STATE- GOA'!T380</f>
        <v>18</v>
      </c>
      <c r="L18" s="372">
        <f>H18+J18</f>
        <v>15.798400000000001</v>
      </c>
      <c r="M18" s="380" t="s">
        <v>409</v>
      </c>
    </row>
    <row r="19" spans="1:13" hidden="1">
      <c r="A19" s="860">
        <v>9</v>
      </c>
      <c r="B19" s="371" t="s">
        <v>549</v>
      </c>
      <c r="C19" s="372"/>
      <c r="D19" s="378">
        <f>'STATE- GOA'!P342</f>
        <v>857</v>
      </c>
      <c r="E19" s="372">
        <f>'STATE- GOA'!Q342</f>
        <v>52.7</v>
      </c>
      <c r="F19" s="373">
        <f>D19</f>
        <v>857</v>
      </c>
      <c r="G19" s="374">
        <f>C19+E19</f>
        <v>52.7</v>
      </c>
      <c r="H19" s="372"/>
      <c r="I19" s="378">
        <f>'STATE- GOA'!Y342</f>
        <v>857</v>
      </c>
      <c r="J19" s="372">
        <f>'STATE- GOA'!Z342</f>
        <v>52.475000000000001</v>
      </c>
      <c r="K19" s="373">
        <f>I19</f>
        <v>857</v>
      </c>
      <c r="L19" s="374">
        <f>H19+J19</f>
        <v>52.475000000000001</v>
      </c>
      <c r="M19" s="371" t="s">
        <v>620</v>
      </c>
    </row>
    <row r="20" spans="1:13" hidden="1">
      <c r="A20" s="860"/>
      <c r="B20" s="371" t="s">
        <v>550</v>
      </c>
      <c r="C20" s="861" t="s">
        <v>551</v>
      </c>
      <c r="D20" s="862"/>
      <c r="E20" s="862"/>
      <c r="F20" s="862"/>
      <c r="G20" s="862"/>
      <c r="H20" s="862"/>
      <c r="I20" s="862"/>
      <c r="J20" s="862"/>
      <c r="K20" s="862"/>
      <c r="L20" s="863"/>
      <c r="M20" s="375"/>
    </row>
    <row r="21" spans="1:13" ht="23.25" hidden="1" customHeight="1">
      <c r="A21" s="370">
        <v>10</v>
      </c>
      <c r="B21" s="371" t="s">
        <v>422</v>
      </c>
      <c r="C21" s="372"/>
      <c r="D21" s="378"/>
      <c r="E21" s="372">
        <f>'STATE- GOA'!Q395+'STATE- GOA'!Q404</f>
        <v>140</v>
      </c>
      <c r="F21" s="373">
        <f t="shared" si="0"/>
        <v>0</v>
      </c>
      <c r="G21" s="374">
        <f t="shared" si="1"/>
        <v>140</v>
      </c>
      <c r="H21" s="372"/>
      <c r="I21" s="378"/>
      <c r="J21" s="372">
        <f>'STATE- GOA'!Z395+'STATE- GOA'!Z404</f>
        <v>119</v>
      </c>
      <c r="K21" s="373">
        <f>I21</f>
        <v>0</v>
      </c>
      <c r="L21" s="374">
        <f>H21+J21</f>
        <v>119</v>
      </c>
      <c r="M21" s="380" t="s">
        <v>409</v>
      </c>
    </row>
    <row r="22" spans="1:13" ht="15.75" hidden="1" customHeight="1">
      <c r="A22" s="370"/>
      <c r="B22" s="371" t="s">
        <v>423</v>
      </c>
      <c r="C22" s="864" t="s">
        <v>552</v>
      </c>
      <c r="D22" s="865"/>
      <c r="E22" s="865"/>
      <c r="F22" s="865"/>
      <c r="G22" s="865"/>
      <c r="H22" s="865"/>
      <c r="I22" s="865"/>
      <c r="J22" s="865"/>
      <c r="K22" s="865"/>
      <c r="L22" s="866"/>
      <c r="M22" s="375"/>
    </row>
    <row r="23" spans="1:13" ht="15.75" hidden="1" customHeight="1">
      <c r="A23" s="851" t="s">
        <v>36</v>
      </c>
      <c r="B23" s="852"/>
      <c r="C23" s="283">
        <f t="shared" ref="C23:J23" si="4">SUM(C7:C21)</f>
        <v>16.059999999999999</v>
      </c>
      <c r="D23" s="284">
        <f t="shared" si="4"/>
        <v>160493</v>
      </c>
      <c r="E23" s="283">
        <f t="shared" si="4"/>
        <v>747.35874000000013</v>
      </c>
      <c r="F23" s="284">
        <f t="shared" si="4"/>
        <v>160503</v>
      </c>
      <c r="G23" s="283">
        <f>SUM(G7:G21)</f>
        <v>763.41874000000007</v>
      </c>
      <c r="H23" s="283">
        <f t="shared" si="4"/>
        <v>0</v>
      </c>
      <c r="I23" s="284">
        <f t="shared" si="4"/>
        <v>159349</v>
      </c>
      <c r="J23" s="283">
        <f t="shared" si="4"/>
        <v>629.48890000000006</v>
      </c>
      <c r="K23" s="284">
        <f>SUM(K7:K21)</f>
        <v>159349</v>
      </c>
      <c r="L23" s="283">
        <f>SUM(L7:L21)</f>
        <v>629.48890000000006</v>
      </c>
      <c r="M23" s="644">
        <f>L23/L80</f>
        <v>0.1950178000020546</v>
      </c>
    </row>
    <row r="24" spans="1:13" ht="18.75" hidden="1" customHeight="1">
      <c r="A24" s="857" t="s">
        <v>553</v>
      </c>
      <c r="B24" s="858"/>
      <c r="C24" s="858"/>
      <c r="D24" s="858"/>
      <c r="E24" s="858"/>
      <c r="F24" s="858"/>
      <c r="G24" s="858"/>
      <c r="H24" s="858"/>
      <c r="I24" s="858"/>
      <c r="J24" s="858"/>
      <c r="K24" s="858"/>
      <c r="L24" s="858"/>
      <c r="M24" s="859"/>
    </row>
    <row r="25" spans="1:13" ht="15.75" hidden="1" customHeight="1">
      <c r="A25" s="370">
        <v>11</v>
      </c>
      <c r="B25" s="371" t="s">
        <v>425</v>
      </c>
      <c r="C25" s="372"/>
      <c r="D25" s="378"/>
      <c r="E25" s="382"/>
      <c r="F25" s="373"/>
      <c r="G25" s="374"/>
      <c r="H25" s="372"/>
      <c r="I25" s="378"/>
      <c r="J25" s="382"/>
      <c r="K25" s="373"/>
      <c r="L25" s="374"/>
      <c r="M25" s="371"/>
    </row>
    <row r="26" spans="1:13" ht="31.5" hidden="1" customHeight="1">
      <c r="A26" s="849">
        <v>12</v>
      </c>
      <c r="B26" s="371" t="s">
        <v>426</v>
      </c>
      <c r="C26" s="372"/>
      <c r="D26" s="378"/>
      <c r="E26" s="372"/>
      <c r="F26" s="373"/>
      <c r="G26" s="374"/>
      <c r="H26" s="372"/>
      <c r="I26" s="378"/>
      <c r="J26" s="372"/>
      <c r="K26" s="373"/>
      <c r="L26" s="374"/>
      <c r="M26" s="371"/>
    </row>
    <row r="27" spans="1:13" ht="15.75" hidden="1" customHeight="1">
      <c r="A27" s="854"/>
      <c r="B27" s="383" t="s">
        <v>27</v>
      </c>
      <c r="C27" s="283"/>
      <c r="D27" s="378"/>
      <c r="E27" s="372"/>
      <c r="F27" s="373"/>
      <c r="G27" s="374"/>
      <c r="H27" s="283"/>
      <c r="I27" s="378"/>
      <c r="J27" s="372"/>
      <c r="K27" s="373"/>
      <c r="L27" s="374"/>
      <c r="M27" s="371"/>
    </row>
    <row r="28" spans="1:13" ht="15.75" hidden="1" customHeight="1">
      <c r="A28" s="854"/>
      <c r="B28" s="371" t="s">
        <v>427</v>
      </c>
      <c r="C28" s="372"/>
      <c r="D28" s="378"/>
      <c r="E28" s="372"/>
      <c r="F28" s="373"/>
      <c r="G28" s="374"/>
      <c r="H28" s="372"/>
      <c r="I28" s="378"/>
      <c r="J28" s="372"/>
      <c r="K28" s="373"/>
      <c r="L28" s="374"/>
      <c r="M28" s="371"/>
    </row>
    <row r="29" spans="1:13" ht="31.5" hidden="1" customHeight="1">
      <c r="A29" s="854"/>
      <c r="B29" s="383" t="s">
        <v>428</v>
      </c>
      <c r="C29" s="283"/>
      <c r="D29" s="378"/>
      <c r="E29" s="372"/>
      <c r="F29" s="373"/>
      <c r="G29" s="374"/>
      <c r="H29" s="283"/>
      <c r="I29" s="378"/>
      <c r="J29" s="372"/>
      <c r="K29" s="373"/>
      <c r="L29" s="374"/>
      <c r="M29" s="371"/>
    </row>
    <row r="30" spans="1:13" ht="15.75" hidden="1" customHeight="1">
      <c r="A30" s="854"/>
      <c r="B30" s="371" t="s">
        <v>554</v>
      </c>
      <c r="C30" s="372"/>
      <c r="D30" s="378"/>
      <c r="E30" s="372"/>
      <c r="F30" s="373"/>
      <c r="G30" s="374"/>
      <c r="H30" s="372"/>
      <c r="I30" s="378"/>
      <c r="J30" s="372"/>
      <c r="K30" s="373"/>
      <c r="L30" s="374"/>
      <c r="M30" s="371"/>
    </row>
    <row r="31" spans="1:13" ht="15.75" hidden="1" customHeight="1">
      <c r="A31" s="854"/>
      <c r="B31" s="383" t="s">
        <v>430</v>
      </c>
      <c r="C31" s="283"/>
      <c r="D31" s="378"/>
      <c r="E31" s="372"/>
      <c r="F31" s="373"/>
      <c r="G31" s="374"/>
      <c r="H31" s="283"/>
      <c r="I31" s="378"/>
      <c r="J31" s="372"/>
      <c r="K31" s="373"/>
      <c r="L31" s="374"/>
      <c r="M31" s="371"/>
    </row>
    <row r="32" spans="1:13" ht="15.75" hidden="1" customHeight="1">
      <c r="A32" s="854"/>
      <c r="B32" s="371" t="s">
        <v>592</v>
      </c>
      <c r="C32" s="372"/>
      <c r="D32" s="378">
        <f>'STATE- GOA'!P164</f>
        <v>92</v>
      </c>
      <c r="E32" s="372">
        <f>'STATE- GOA'!Q164</f>
        <v>4.6000000000000005</v>
      </c>
      <c r="F32" s="373">
        <f t="shared" ref="F32:F47" si="5">D32</f>
        <v>92</v>
      </c>
      <c r="G32" s="374">
        <f t="shared" ref="G32:G47" si="6">C32+E32</f>
        <v>4.6000000000000005</v>
      </c>
      <c r="H32" s="372"/>
      <c r="I32" s="378">
        <f>'STATE- GOA'!Y164</f>
        <v>92</v>
      </c>
      <c r="J32" s="372">
        <f>'STATE- GOA'!Z164</f>
        <v>4.6000000000000005</v>
      </c>
      <c r="K32" s="373">
        <f t="shared" ref="K32:K47" si="7">I32</f>
        <v>92</v>
      </c>
      <c r="L32" s="374">
        <f t="shared" ref="L32:L47" si="8">H32+J32</f>
        <v>4.6000000000000005</v>
      </c>
      <c r="M32" s="371" t="s">
        <v>604</v>
      </c>
    </row>
    <row r="33" spans="1:13" ht="31.5" hidden="1">
      <c r="A33" s="854"/>
      <c r="B33" s="383" t="s">
        <v>431</v>
      </c>
      <c r="C33" s="283"/>
      <c r="D33" s="378"/>
      <c r="E33" s="372"/>
      <c r="F33" s="373"/>
      <c r="G33" s="374"/>
      <c r="H33" s="283"/>
      <c r="I33" s="378"/>
      <c r="J33" s="372"/>
      <c r="K33" s="373"/>
      <c r="L33" s="374"/>
      <c r="M33" s="371"/>
    </row>
    <row r="34" spans="1:13" ht="15.75" hidden="1" customHeight="1">
      <c r="A34" s="854"/>
      <c r="B34" s="371" t="s">
        <v>592</v>
      </c>
      <c r="C34" s="372"/>
      <c r="D34" s="378">
        <f>'STATE- GOA'!P170</f>
        <v>210</v>
      </c>
      <c r="E34" s="372">
        <f>'STATE- GOA'!Q170</f>
        <v>10.5</v>
      </c>
      <c r="F34" s="373">
        <f t="shared" si="5"/>
        <v>210</v>
      </c>
      <c r="G34" s="374">
        <f t="shared" si="6"/>
        <v>10.5</v>
      </c>
      <c r="H34" s="372"/>
      <c r="I34" s="378">
        <f>'STATE- GOA'!Y170</f>
        <v>210</v>
      </c>
      <c r="J34" s="372">
        <f>'STATE- GOA'!Z170</f>
        <v>10.5</v>
      </c>
      <c r="K34" s="373">
        <f t="shared" si="7"/>
        <v>210</v>
      </c>
      <c r="L34" s="374">
        <f t="shared" si="8"/>
        <v>10.5</v>
      </c>
      <c r="M34" s="371" t="s">
        <v>604</v>
      </c>
    </row>
    <row r="35" spans="1:13" hidden="1">
      <c r="A35" s="854"/>
      <c r="B35" s="384" t="s">
        <v>35</v>
      </c>
      <c r="C35" s="283"/>
      <c r="D35" s="378"/>
      <c r="E35" s="372"/>
      <c r="F35" s="373"/>
      <c r="G35" s="374"/>
      <c r="H35" s="283"/>
      <c r="I35" s="378"/>
      <c r="J35" s="372"/>
      <c r="K35" s="373"/>
      <c r="L35" s="374"/>
      <c r="M35" s="371"/>
    </row>
    <row r="36" spans="1:13" ht="15.75" hidden="1" customHeight="1">
      <c r="A36" s="854"/>
      <c r="B36" s="371" t="s">
        <v>592</v>
      </c>
      <c r="C36" s="372"/>
      <c r="D36" s="378">
        <f>'STATE- GOA'!P176</f>
        <v>0</v>
      </c>
      <c r="E36" s="372">
        <f>'STATE- GOA'!Q176</f>
        <v>0</v>
      </c>
      <c r="F36" s="373">
        <f t="shared" ref="F36:F37" si="9">D36</f>
        <v>0</v>
      </c>
      <c r="G36" s="374">
        <f t="shared" ref="G36:G37" si="10">C36+E36</f>
        <v>0</v>
      </c>
      <c r="H36" s="372"/>
      <c r="I36" s="378">
        <f>'STATE- GOA'!Y176</f>
        <v>0</v>
      </c>
      <c r="J36" s="372">
        <f>'STATE- GOA'!Z176</f>
        <v>0</v>
      </c>
      <c r="K36" s="373">
        <f t="shared" ref="K36:K37" si="11">I36</f>
        <v>0</v>
      </c>
      <c r="L36" s="374">
        <f t="shared" ref="L36:L37" si="12">H36+J36</f>
        <v>0</v>
      </c>
      <c r="M36" s="371"/>
    </row>
    <row r="37" spans="1:13" ht="15.75" hidden="1" customHeight="1">
      <c r="A37" s="854"/>
      <c r="B37" s="371" t="s">
        <v>555</v>
      </c>
      <c r="C37" s="372"/>
      <c r="D37" s="378"/>
      <c r="E37" s="372"/>
      <c r="F37" s="373">
        <f t="shared" si="9"/>
        <v>0</v>
      </c>
      <c r="G37" s="374">
        <f t="shared" si="10"/>
        <v>0</v>
      </c>
      <c r="H37" s="372"/>
      <c r="I37" s="378"/>
      <c r="J37" s="372"/>
      <c r="K37" s="373">
        <f t="shared" si="11"/>
        <v>0</v>
      </c>
      <c r="L37" s="374">
        <f t="shared" si="12"/>
        <v>0</v>
      </c>
      <c r="M37" s="371"/>
    </row>
    <row r="38" spans="1:13" ht="40.5" hidden="1" customHeight="1">
      <c r="A38" s="854"/>
      <c r="B38" s="30" t="s">
        <v>37</v>
      </c>
      <c r="C38" s="283"/>
      <c r="D38" s="378"/>
      <c r="E38" s="372"/>
      <c r="F38" s="373"/>
      <c r="G38" s="374"/>
      <c r="H38" s="283"/>
      <c r="I38" s="378"/>
      <c r="J38" s="372"/>
      <c r="K38" s="373"/>
      <c r="L38" s="374"/>
      <c r="M38" s="371"/>
    </row>
    <row r="39" spans="1:13" ht="15.75" hidden="1" customHeight="1">
      <c r="A39" s="854"/>
      <c r="B39" s="371" t="s">
        <v>555</v>
      </c>
      <c r="C39" s="372"/>
      <c r="D39" s="378"/>
      <c r="E39" s="372"/>
      <c r="F39" s="373">
        <f t="shared" si="5"/>
        <v>0</v>
      </c>
      <c r="G39" s="374">
        <f t="shared" si="6"/>
        <v>0</v>
      </c>
      <c r="H39" s="372"/>
      <c r="I39" s="378"/>
      <c r="J39" s="372"/>
      <c r="K39" s="373">
        <f t="shared" si="7"/>
        <v>0</v>
      </c>
      <c r="L39" s="374">
        <f t="shared" si="8"/>
        <v>0</v>
      </c>
      <c r="M39" s="371"/>
    </row>
    <row r="40" spans="1:13" ht="31.5" hidden="1" customHeight="1">
      <c r="A40" s="854"/>
      <c r="B40" s="30" t="s">
        <v>238</v>
      </c>
      <c r="C40" s="283"/>
      <c r="D40" s="378"/>
      <c r="E40" s="372"/>
      <c r="F40" s="373"/>
      <c r="G40" s="374"/>
      <c r="H40" s="283"/>
      <c r="I40" s="378"/>
      <c r="J40" s="372"/>
      <c r="K40" s="373"/>
      <c r="L40" s="374"/>
      <c r="M40" s="371"/>
    </row>
    <row r="41" spans="1:13" ht="15.75" hidden="1" customHeight="1">
      <c r="A41" s="850"/>
      <c r="B41" s="380" t="s">
        <v>556</v>
      </c>
      <c r="C41" s="372"/>
      <c r="D41" s="378"/>
      <c r="E41" s="372"/>
      <c r="F41" s="373">
        <f t="shared" si="5"/>
        <v>0</v>
      </c>
      <c r="G41" s="374">
        <f t="shared" si="6"/>
        <v>0</v>
      </c>
      <c r="H41" s="372"/>
      <c r="I41" s="378"/>
      <c r="J41" s="372"/>
      <c r="K41" s="373">
        <f t="shared" si="7"/>
        <v>0</v>
      </c>
      <c r="L41" s="374">
        <f t="shared" si="8"/>
        <v>0</v>
      </c>
      <c r="M41" s="371"/>
    </row>
    <row r="42" spans="1:13" ht="15.75" hidden="1" customHeight="1">
      <c r="A42" s="370">
        <v>13</v>
      </c>
      <c r="B42" s="371" t="s">
        <v>436</v>
      </c>
      <c r="C42" s="372"/>
      <c r="D42" s="378">
        <f>'STATE- GOA'!P290</f>
        <v>3278</v>
      </c>
      <c r="E42" s="372">
        <f>'STATE- GOA'!Q290</f>
        <v>63.56</v>
      </c>
      <c r="F42" s="373">
        <f t="shared" si="5"/>
        <v>3278</v>
      </c>
      <c r="G42" s="374">
        <f t="shared" si="6"/>
        <v>63.56</v>
      </c>
      <c r="H42" s="372"/>
      <c r="I42" s="378">
        <f>'STATE- GOA'!Y290</f>
        <v>3278</v>
      </c>
      <c r="J42" s="372">
        <f>'STATE- GOA'!Z290</f>
        <v>63.56</v>
      </c>
      <c r="K42" s="373">
        <f t="shared" si="7"/>
        <v>3278</v>
      </c>
      <c r="L42" s="374">
        <f t="shared" si="8"/>
        <v>63.56</v>
      </c>
      <c r="M42" s="375" t="s">
        <v>604</v>
      </c>
    </row>
    <row r="43" spans="1:13" ht="31.5" hidden="1" customHeight="1">
      <c r="A43" s="849">
        <v>14</v>
      </c>
      <c r="B43" s="371" t="s">
        <v>437</v>
      </c>
      <c r="C43" s="372"/>
      <c r="D43" s="378"/>
      <c r="E43" s="372"/>
      <c r="F43" s="373"/>
      <c r="G43" s="374"/>
      <c r="H43" s="372"/>
      <c r="I43" s="378"/>
      <c r="J43" s="372"/>
      <c r="K43" s="373"/>
      <c r="L43" s="374"/>
      <c r="M43" s="371"/>
    </row>
    <row r="44" spans="1:13" ht="15.75" hidden="1" customHeight="1">
      <c r="A44" s="854"/>
      <c r="B44" s="380" t="s">
        <v>438</v>
      </c>
      <c r="C44" s="372"/>
      <c r="D44" s="378">
        <f>'STATE- GOA'!P304</f>
        <v>12</v>
      </c>
      <c r="E44" s="372">
        <f>'STATE- GOA'!Q304</f>
        <v>402.10831999999999</v>
      </c>
      <c r="F44" s="373">
        <f t="shared" si="5"/>
        <v>12</v>
      </c>
      <c r="G44" s="374">
        <f t="shared" si="6"/>
        <v>402.10831999999999</v>
      </c>
      <c r="H44" s="372"/>
      <c r="I44" s="378">
        <f>'STATE- GOA'!Y304</f>
        <v>12</v>
      </c>
      <c r="J44" s="372">
        <f>'STATE- GOA'!Z304</f>
        <v>389.90832</v>
      </c>
      <c r="K44" s="373">
        <f t="shared" si="7"/>
        <v>12</v>
      </c>
      <c r="L44" s="374">
        <f t="shared" si="8"/>
        <v>389.90832</v>
      </c>
      <c r="M44" s="380" t="s">
        <v>409</v>
      </c>
    </row>
    <row r="45" spans="1:13" ht="15.75" hidden="1" customHeight="1">
      <c r="A45" s="850"/>
      <c r="B45" s="380" t="s">
        <v>439</v>
      </c>
      <c r="C45" s="372"/>
      <c r="D45" s="378">
        <f>'STATE- GOA'!P313</f>
        <v>105</v>
      </c>
      <c r="E45" s="372">
        <f>'STATE- GOA'!Q313</f>
        <v>341.38440000000008</v>
      </c>
      <c r="F45" s="373">
        <f t="shared" si="5"/>
        <v>105</v>
      </c>
      <c r="G45" s="374">
        <f t="shared" si="6"/>
        <v>341.38440000000008</v>
      </c>
      <c r="H45" s="372"/>
      <c r="I45" s="378">
        <f>'STATE- GOA'!Y313</f>
        <v>105</v>
      </c>
      <c r="J45" s="372">
        <f>'STATE- GOA'!Z313</f>
        <v>339.28440000000006</v>
      </c>
      <c r="K45" s="373">
        <f t="shared" si="7"/>
        <v>105</v>
      </c>
      <c r="L45" s="374">
        <f t="shared" si="8"/>
        <v>339.28440000000006</v>
      </c>
      <c r="M45" s="380" t="s">
        <v>409</v>
      </c>
    </row>
    <row r="46" spans="1:13" ht="31.5" hidden="1">
      <c r="A46" s="370">
        <v>15</v>
      </c>
      <c r="B46" s="371" t="s">
        <v>440</v>
      </c>
      <c r="C46" s="372"/>
      <c r="D46" s="378">
        <f>'STATE- GOA'!P397+'STATE- GOA'!P398+'STATE- GOA'!P399</f>
        <v>19691</v>
      </c>
      <c r="E46" s="372">
        <f>'STATE- GOA'!Q397+'STATE- GOA'!Q398+'STATE- GOA'!Q399</f>
        <v>64.623999999999995</v>
      </c>
      <c r="F46" s="373">
        <f t="shared" si="5"/>
        <v>19691</v>
      </c>
      <c r="G46" s="374">
        <f t="shared" si="6"/>
        <v>64.623999999999995</v>
      </c>
      <c r="H46" s="372"/>
      <c r="I46" s="378">
        <f>'STATE- GOA'!Y397+'STATE- GOA'!Y398+'STATE- GOA'!Y399</f>
        <v>19691</v>
      </c>
      <c r="J46" s="372">
        <f>'STATE- GOA'!Z397+'STATE- GOA'!Z398+'STATE- GOA'!Z399</f>
        <v>64.623999999999995</v>
      </c>
      <c r="K46" s="373">
        <f t="shared" si="7"/>
        <v>19691</v>
      </c>
      <c r="L46" s="374">
        <f t="shared" si="8"/>
        <v>64.623999999999995</v>
      </c>
      <c r="M46" s="380" t="s">
        <v>409</v>
      </c>
    </row>
    <row r="47" spans="1:13" ht="34.5" hidden="1" customHeight="1">
      <c r="A47" s="849">
        <v>16</v>
      </c>
      <c r="B47" s="371" t="s">
        <v>441</v>
      </c>
      <c r="C47" s="372"/>
      <c r="D47" s="378">
        <f>'STATE- GOA'!P318</f>
        <v>2</v>
      </c>
      <c r="E47" s="372">
        <f>'STATE- GOA'!Q318</f>
        <v>100</v>
      </c>
      <c r="F47" s="373">
        <f t="shared" si="5"/>
        <v>2</v>
      </c>
      <c r="G47" s="374">
        <f t="shared" si="6"/>
        <v>100</v>
      </c>
      <c r="H47" s="372"/>
      <c r="I47" s="378">
        <f>'STATE- GOA'!Y318</f>
        <v>2</v>
      </c>
      <c r="J47" s="372">
        <f>'STATE- GOA'!Z318</f>
        <v>100</v>
      </c>
      <c r="K47" s="373">
        <f t="shared" si="7"/>
        <v>2</v>
      </c>
      <c r="L47" s="374">
        <f t="shared" si="8"/>
        <v>100</v>
      </c>
      <c r="M47" s="375" t="s">
        <v>604</v>
      </c>
    </row>
    <row r="48" spans="1:13" ht="31.5" hidden="1" customHeight="1">
      <c r="A48" s="850"/>
      <c r="B48" s="371" t="s">
        <v>442</v>
      </c>
      <c r="C48" s="864" t="s">
        <v>557</v>
      </c>
      <c r="D48" s="865"/>
      <c r="E48" s="865"/>
      <c r="F48" s="865"/>
      <c r="G48" s="865"/>
      <c r="H48" s="865"/>
      <c r="I48" s="865"/>
      <c r="J48" s="865"/>
      <c r="K48" s="865"/>
      <c r="L48" s="866"/>
      <c r="M48" s="385"/>
    </row>
    <row r="49" spans="1:13" ht="15.75" hidden="1" customHeight="1">
      <c r="A49" s="370">
        <v>17</v>
      </c>
      <c r="B49" s="371" t="s">
        <v>443</v>
      </c>
      <c r="C49" s="372"/>
      <c r="D49" s="378"/>
      <c r="E49" s="372"/>
      <c r="F49" s="373">
        <f>D49</f>
        <v>0</v>
      </c>
      <c r="G49" s="374">
        <f>C49+E49</f>
        <v>0</v>
      </c>
      <c r="H49" s="372"/>
      <c r="I49" s="378"/>
      <c r="J49" s="372"/>
      <c r="K49" s="373">
        <f>I49</f>
        <v>0</v>
      </c>
      <c r="L49" s="374">
        <f>H49+J49</f>
        <v>0</v>
      </c>
      <c r="M49" s="371"/>
    </row>
    <row r="50" spans="1:13" ht="15.75" hidden="1" customHeight="1">
      <c r="A50" s="370">
        <v>18</v>
      </c>
      <c r="B50" s="371" t="s">
        <v>444</v>
      </c>
      <c r="C50" s="372"/>
      <c r="D50" s="378">
        <f>'STATE- GOA'!P329</f>
        <v>5694</v>
      </c>
      <c r="E50" s="372">
        <f>'STATE- GOA'!Q329</f>
        <v>28.47</v>
      </c>
      <c r="F50" s="373">
        <f t="shared" ref="F50:F57" si="13">D50</f>
        <v>5694</v>
      </c>
      <c r="G50" s="374">
        <f t="shared" ref="G50:G57" si="14">C50+E50</f>
        <v>28.47</v>
      </c>
      <c r="H50" s="372"/>
      <c r="I50" s="378">
        <f>'STATE- GOA'!Y329</f>
        <v>5694</v>
      </c>
      <c r="J50" s="372">
        <f>'STATE- GOA'!Z329</f>
        <v>28.47</v>
      </c>
      <c r="K50" s="373">
        <f t="shared" ref="K50:K57" si="15">I50</f>
        <v>5694</v>
      </c>
      <c r="L50" s="374">
        <f t="shared" ref="L50:L57" si="16">H50+J50</f>
        <v>28.47</v>
      </c>
      <c r="M50" s="375" t="s">
        <v>604</v>
      </c>
    </row>
    <row r="51" spans="1:13" ht="15.75" hidden="1" customHeight="1">
      <c r="A51" s="370">
        <v>19</v>
      </c>
      <c r="B51" s="371" t="s">
        <v>445</v>
      </c>
      <c r="C51" s="372"/>
      <c r="D51" s="378"/>
      <c r="E51" s="372"/>
      <c r="F51" s="373">
        <f t="shared" si="13"/>
        <v>0</v>
      </c>
      <c r="G51" s="374">
        <f t="shared" si="14"/>
        <v>0</v>
      </c>
      <c r="H51" s="372"/>
      <c r="I51" s="378"/>
      <c r="J51" s="372"/>
      <c r="K51" s="373">
        <f t="shared" si="15"/>
        <v>0</v>
      </c>
      <c r="L51" s="374">
        <f t="shared" si="16"/>
        <v>0</v>
      </c>
      <c r="M51" s="371"/>
    </row>
    <row r="52" spans="1:13" ht="47.25" hidden="1" customHeight="1">
      <c r="A52" s="849">
        <v>20</v>
      </c>
      <c r="B52" s="371" t="s">
        <v>558</v>
      </c>
      <c r="C52" s="372"/>
      <c r="D52" s="378"/>
      <c r="E52" s="372">
        <f>'STATE- GOA'!Q405</f>
        <v>40.47</v>
      </c>
      <c r="F52" s="373">
        <f t="shared" si="13"/>
        <v>0</v>
      </c>
      <c r="G52" s="374">
        <f t="shared" si="14"/>
        <v>40.47</v>
      </c>
      <c r="H52" s="372"/>
      <c r="I52" s="378"/>
      <c r="J52" s="372">
        <f>'STATE- GOA'!Z405</f>
        <v>22.23</v>
      </c>
      <c r="K52" s="373">
        <f t="shared" si="15"/>
        <v>0</v>
      </c>
      <c r="L52" s="374">
        <f t="shared" si="16"/>
        <v>22.23</v>
      </c>
      <c r="M52" s="380" t="s">
        <v>409</v>
      </c>
    </row>
    <row r="53" spans="1:13" hidden="1">
      <c r="A53" s="850"/>
      <c r="B53" s="371" t="s">
        <v>559</v>
      </c>
      <c r="C53" s="372"/>
      <c r="D53" s="378"/>
      <c r="E53" s="372"/>
      <c r="F53" s="373">
        <f>D53</f>
        <v>0</v>
      </c>
      <c r="G53" s="374">
        <f>C53+E53</f>
        <v>0</v>
      </c>
      <c r="H53" s="372"/>
      <c r="I53" s="378"/>
      <c r="J53" s="372"/>
      <c r="K53" s="373">
        <f>I53</f>
        <v>0</v>
      </c>
      <c r="L53" s="374">
        <f>H53+J53</f>
        <v>0</v>
      </c>
      <c r="M53" s="371"/>
    </row>
    <row r="54" spans="1:13" ht="63" hidden="1">
      <c r="A54" s="849">
        <v>21</v>
      </c>
      <c r="B54" s="371" t="s">
        <v>446</v>
      </c>
      <c r="C54" s="372"/>
      <c r="D54" s="378">
        <f>'STATE- GOA'!P352</f>
        <v>8671</v>
      </c>
      <c r="E54" s="372">
        <f>'STATE- GOA'!Q352</f>
        <v>137.44</v>
      </c>
      <c r="F54" s="373">
        <f t="shared" si="13"/>
        <v>8671</v>
      </c>
      <c r="G54" s="374">
        <f t="shared" si="14"/>
        <v>137.44</v>
      </c>
      <c r="H54" s="372"/>
      <c r="I54" s="378">
        <f>'STATE- GOA'!Y352</f>
        <v>8</v>
      </c>
      <c r="J54" s="372">
        <f>'STATE- GOA'!Z352</f>
        <v>100</v>
      </c>
      <c r="K54" s="373">
        <f t="shared" si="15"/>
        <v>8</v>
      </c>
      <c r="L54" s="374">
        <f t="shared" si="16"/>
        <v>100</v>
      </c>
      <c r="M54" s="372" t="s">
        <v>609</v>
      </c>
    </row>
    <row r="55" spans="1:13" ht="31.5" hidden="1" customHeight="1">
      <c r="A55" s="850"/>
      <c r="B55" s="371" t="s">
        <v>560</v>
      </c>
      <c r="C55" s="372"/>
      <c r="D55" s="378"/>
      <c r="E55" s="372"/>
      <c r="F55" s="373">
        <f t="shared" si="13"/>
        <v>0</v>
      </c>
      <c r="G55" s="374">
        <f t="shared" si="14"/>
        <v>0</v>
      </c>
      <c r="H55" s="372"/>
      <c r="I55" s="378"/>
      <c r="J55" s="372"/>
      <c r="K55" s="373">
        <f t="shared" si="15"/>
        <v>0</v>
      </c>
      <c r="L55" s="374">
        <f t="shared" si="16"/>
        <v>0</v>
      </c>
      <c r="M55" s="371"/>
    </row>
    <row r="56" spans="1:13" ht="31.5" hidden="1">
      <c r="A56" s="370">
        <v>22</v>
      </c>
      <c r="B56" s="371" t="s">
        <v>448</v>
      </c>
      <c r="C56" s="372"/>
      <c r="D56" s="378"/>
      <c r="E56" s="372">
        <f>'STATE- GOA'!Q400</f>
        <v>15.739999999999998</v>
      </c>
      <c r="F56" s="373">
        <f t="shared" si="13"/>
        <v>0</v>
      </c>
      <c r="G56" s="374">
        <f t="shared" si="14"/>
        <v>15.739999999999998</v>
      </c>
      <c r="H56" s="372"/>
      <c r="I56" s="378"/>
      <c r="J56" s="372">
        <f>'STATE- GOA'!Z400</f>
        <v>10</v>
      </c>
      <c r="K56" s="373">
        <f t="shared" si="15"/>
        <v>0</v>
      </c>
      <c r="L56" s="374">
        <f t="shared" si="16"/>
        <v>10</v>
      </c>
      <c r="M56" s="380" t="s">
        <v>409</v>
      </c>
    </row>
    <row r="57" spans="1:13" ht="15.75" hidden="1" customHeight="1">
      <c r="A57" s="370">
        <v>23</v>
      </c>
      <c r="B57" s="371" t="s">
        <v>107</v>
      </c>
      <c r="C57" s="372"/>
      <c r="D57" s="378">
        <f>'STATE- GOA'!P356</f>
        <v>5262</v>
      </c>
      <c r="E57" s="372">
        <f>'STATE- GOA'!Q356</f>
        <v>15.786</v>
      </c>
      <c r="F57" s="373">
        <f t="shared" si="13"/>
        <v>5262</v>
      </c>
      <c r="G57" s="374">
        <f t="shared" si="14"/>
        <v>15.786</v>
      </c>
      <c r="H57" s="372"/>
      <c r="I57" s="378">
        <f>'STATE- GOA'!Y356</f>
        <v>5262</v>
      </c>
      <c r="J57" s="372">
        <f>'STATE- GOA'!Z356</f>
        <v>15.786</v>
      </c>
      <c r="K57" s="378">
        <f t="shared" si="15"/>
        <v>5262</v>
      </c>
      <c r="L57" s="372">
        <f t="shared" si="16"/>
        <v>15.786</v>
      </c>
      <c r="M57" s="375" t="s">
        <v>604</v>
      </c>
    </row>
    <row r="58" spans="1:13" ht="15.75" hidden="1" customHeight="1">
      <c r="A58" s="851" t="s">
        <v>38</v>
      </c>
      <c r="B58" s="852"/>
      <c r="C58" s="283">
        <f t="shared" ref="C58:L58" si="17">SUM(C25:C57)</f>
        <v>0</v>
      </c>
      <c r="D58" s="284">
        <f t="shared" si="17"/>
        <v>43017</v>
      </c>
      <c r="E58" s="283">
        <f t="shared" si="17"/>
        <v>1224.6827200000002</v>
      </c>
      <c r="F58" s="284">
        <f t="shared" si="17"/>
        <v>43017</v>
      </c>
      <c r="G58" s="283">
        <f t="shared" si="17"/>
        <v>1224.6827200000002</v>
      </c>
      <c r="H58" s="283">
        <f t="shared" si="17"/>
        <v>0</v>
      </c>
      <c r="I58" s="284">
        <f t="shared" si="17"/>
        <v>34354</v>
      </c>
      <c r="J58" s="283">
        <f t="shared" si="17"/>
        <v>1148.9627200000002</v>
      </c>
      <c r="K58" s="284">
        <f t="shared" si="17"/>
        <v>34354</v>
      </c>
      <c r="L58" s="283">
        <f t="shared" si="17"/>
        <v>1148.9627200000002</v>
      </c>
      <c r="M58" s="644">
        <f>L58/L80</f>
        <v>0.3559525544275311</v>
      </c>
    </row>
    <row r="59" spans="1:13" ht="18.75">
      <c r="A59" s="853" t="s">
        <v>561</v>
      </c>
      <c r="B59" s="853"/>
      <c r="C59" s="853"/>
      <c r="D59" s="853"/>
      <c r="E59" s="853"/>
      <c r="F59" s="853"/>
      <c r="G59" s="853"/>
      <c r="H59" s="853"/>
      <c r="I59" s="853"/>
      <c r="J59" s="853"/>
      <c r="K59" s="853"/>
      <c r="L59" s="853"/>
      <c r="M59" s="853"/>
    </row>
    <row r="60" spans="1:13">
      <c r="A60" s="370">
        <v>24</v>
      </c>
      <c r="B60" s="371" t="s">
        <v>451</v>
      </c>
      <c r="C60" s="372"/>
      <c r="D60" s="378">
        <f>'STATE- GOA'!P266</f>
        <v>254</v>
      </c>
      <c r="E60" s="372">
        <f>'STATE- GOA'!Q266</f>
        <v>1410.1241400000001</v>
      </c>
      <c r="F60" s="373">
        <f>D60</f>
        <v>254</v>
      </c>
      <c r="G60" s="374">
        <f t="shared" ref="G60:G70" si="18">C60+E60</f>
        <v>1410.1241400000001</v>
      </c>
      <c r="H60" s="372"/>
      <c r="I60" s="378">
        <f>'STATE- GOA'!Y266</f>
        <v>254</v>
      </c>
      <c r="J60" s="372">
        <f>'STATE- GOA'!Z266</f>
        <v>1410.1241400000001</v>
      </c>
      <c r="K60" s="373">
        <f t="shared" ref="K60:K70" si="19">I60</f>
        <v>254</v>
      </c>
      <c r="L60" s="374">
        <f t="shared" ref="L60:L70" si="20">H60+J60</f>
        <v>1410.1241400000001</v>
      </c>
      <c r="M60" s="375" t="s">
        <v>604</v>
      </c>
    </row>
    <row r="61" spans="1:13">
      <c r="A61" s="370">
        <v>25</v>
      </c>
      <c r="B61" s="380" t="s">
        <v>452</v>
      </c>
      <c r="C61" s="372"/>
      <c r="D61" s="378"/>
      <c r="E61" s="372"/>
      <c r="F61" s="373">
        <f t="shared" ref="F61:F75" si="21">D61</f>
        <v>0</v>
      </c>
      <c r="G61" s="374">
        <f t="shared" si="18"/>
        <v>0</v>
      </c>
      <c r="H61" s="372"/>
      <c r="I61" s="378"/>
      <c r="J61" s="372"/>
      <c r="K61" s="373">
        <f t="shared" si="19"/>
        <v>0</v>
      </c>
      <c r="L61" s="374">
        <f t="shared" si="20"/>
        <v>0</v>
      </c>
      <c r="M61" s="375"/>
    </row>
    <row r="62" spans="1:13" ht="31.5">
      <c r="A62" s="370">
        <v>26</v>
      </c>
      <c r="B62" s="380" t="s">
        <v>562</v>
      </c>
      <c r="C62" s="372"/>
      <c r="D62" s="378"/>
      <c r="E62" s="372"/>
      <c r="F62" s="373">
        <f t="shared" si="21"/>
        <v>0</v>
      </c>
      <c r="G62" s="374">
        <f t="shared" si="18"/>
        <v>0</v>
      </c>
      <c r="H62" s="372"/>
      <c r="I62" s="378"/>
      <c r="J62" s="372"/>
      <c r="K62" s="373">
        <f t="shared" si="19"/>
        <v>0</v>
      </c>
      <c r="L62" s="374">
        <f t="shared" si="20"/>
        <v>0</v>
      </c>
      <c r="M62" s="375"/>
    </row>
    <row r="63" spans="1:13">
      <c r="A63" s="370">
        <v>27</v>
      </c>
      <c r="B63" s="380" t="s">
        <v>454</v>
      </c>
      <c r="C63" s="372"/>
      <c r="D63" s="378"/>
      <c r="E63" s="372"/>
      <c r="F63" s="373">
        <f t="shared" si="21"/>
        <v>0</v>
      </c>
      <c r="G63" s="374">
        <f t="shared" si="18"/>
        <v>0</v>
      </c>
      <c r="H63" s="372"/>
      <c r="I63" s="378"/>
      <c r="J63" s="372"/>
      <c r="K63" s="373">
        <f t="shared" si="19"/>
        <v>0</v>
      </c>
      <c r="L63" s="374">
        <f t="shared" si="20"/>
        <v>0</v>
      </c>
      <c r="M63" s="375"/>
    </row>
    <row r="64" spans="1:13">
      <c r="A64" s="370">
        <v>28</v>
      </c>
      <c r="B64" s="380" t="s">
        <v>458</v>
      </c>
      <c r="C64" s="372"/>
      <c r="D64" s="378"/>
      <c r="E64" s="372"/>
      <c r="F64" s="373">
        <f t="shared" si="21"/>
        <v>0</v>
      </c>
      <c r="G64" s="374">
        <f t="shared" si="18"/>
        <v>0</v>
      </c>
      <c r="H64" s="372"/>
      <c r="I64" s="378"/>
      <c r="J64" s="372"/>
      <c r="K64" s="373">
        <f t="shared" si="19"/>
        <v>0</v>
      </c>
      <c r="L64" s="374">
        <f t="shared" si="20"/>
        <v>0</v>
      </c>
      <c r="M64" s="375"/>
    </row>
    <row r="65" spans="1:16" ht="31.5">
      <c r="A65" s="370">
        <v>29</v>
      </c>
      <c r="B65" s="380" t="s">
        <v>563</v>
      </c>
      <c r="C65" s="372"/>
      <c r="D65" s="378"/>
      <c r="E65" s="372"/>
      <c r="F65" s="373">
        <f t="shared" si="21"/>
        <v>0</v>
      </c>
      <c r="G65" s="374">
        <f t="shared" si="18"/>
        <v>0</v>
      </c>
      <c r="H65" s="372"/>
      <c r="I65" s="378"/>
      <c r="J65" s="372"/>
      <c r="K65" s="373">
        <f t="shared" si="19"/>
        <v>0</v>
      </c>
      <c r="L65" s="374">
        <f t="shared" si="20"/>
        <v>0</v>
      </c>
      <c r="M65" s="375"/>
    </row>
    <row r="66" spans="1:16">
      <c r="A66" s="370">
        <v>30</v>
      </c>
      <c r="B66" s="380" t="s">
        <v>564</v>
      </c>
      <c r="C66" s="372"/>
      <c r="D66" s="378">
        <f>'STATE- GOA'!P368</f>
        <v>31</v>
      </c>
      <c r="E66" s="372">
        <f>'STATE- GOA'!Q368</f>
        <v>17.57545</v>
      </c>
      <c r="F66" s="373">
        <f t="shared" si="21"/>
        <v>31</v>
      </c>
      <c r="G66" s="374">
        <f t="shared" si="18"/>
        <v>17.57545</v>
      </c>
      <c r="H66" s="372"/>
      <c r="I66" s="378">
        <f>'STATE- GOA'!Y368</f>
        <v>4</v>
      </c>
      <c r="J66" s="372">
        <f>'STATE- GOA'!Z368</f>
        <v>2.2677999999999998</v>
      </c>
      <c r="K66" s="373">
        <f t="shared" si="19"/>
        <v>4</v>
      </c>
      <c r="L66" s="374">
        <f t="shared" si="20"/>
        <v>2.2677999999999998</v>
      </c>
      <c r="M66" s="380" t="s">
        <v>409</v>
      </c>
      <c r="N66" s="376"/>
      <c r="O66" s="376"/>
      <c r="P66" s="376"/>
    </row>
    <row r="67" spans="1:16">
      <c r="A67" s="370">
        <v>31</v>
      </c>
      <c r="B67" s="380" t="s">
        <v>565</v>
      </c>
      <c r="C67" s="372">
        <f>'STATE- GOA'!L379</f>
        <v>37.01</v>
      </c>
      <c r="D67" s="378"/>
      <c r="E67" s="372"/>
      <c r="F67" s="373">
        <f>'STATE- GOA'!K379</f>
        <v>7402</v>
      </c>
      <c r="G67" s="374">
        <f t="shared" si="18"/>
        <v>37.01</v>
      </c>
      <c r="H67" s="372">
        <f>'STATE- GOA'!U379</f>
        <v>37.01</v>
      </c>
      <c r="I67" s="378"/>
      <c r="J67" s="372"/>
      <c r="K67" s="373">
        <f>'STATE- GOA'!T379</f>
        <v>7402</v>
      </c>
      <c r="L67" s="374">
        <f t="shared" si="20"/>
        <v>37.01</v>
      </c>
      <c r="M67" s="375" t="s">
        <v>604</v>
      </c>
      <c r="P67" s="376"/>
    </row>
    <row r="68" spans="1:16">
      <c r="A68" s="849">
        <v>32</v>
      </c>
      <c r="B68" s="380" t="s">
        <v>527</v>
      </c>
      <c r="C68" s="372"/>
      <c r="D68" s="378"/>
      <c r="E68" s="372"/>
      <c r="F68" s="373">
        <f t="shared" si="21"/>
        <v>0</v>
      </c>
      <c r="G68" s="374"/>
      <c r="H68" s="372"/>
      <c r="I68" s="378"/>
      <c r="J68" s="372"/>
      <c r="K68" s="373"/>
      <c r="L68" s="374"/>
      <c r="M68" s="375"/>
    </row>
    <row r="69" spans="1:16">
      <c r="A69" s="854"/>
      <c r="B69" s="380" t="s">
        <v>566</v>
      </c>
      <c r="C69" s="372"/>
      <c r="D69" s="378"/>
      <c r="E69" s="372"/>
      <c r="F69" s="373">
        <f t="shared" si="21"/>
        <v>0</v>
      </c>
      <c r="G69" s="374">
        <f t="shared" si="18"/>
        <v>0</v>
      </c>
      <c r="H69" s="372"/>
      <c r="I69" s="378"/>
      <c r="J69" s="372"/>
      <c r="K69" s="373">
        <f t="shared" si="19"/>
        <v>0</v>
      </c>
      <c r="L69" s="374">
        <f t="shared" si="20"/>
        <v>0</v>
      </c>
      <c r="M69" s="375"/>
    </row>
    <row r="70" spans="1:16">
      <c r="A70" s="854"/>
      <c r="B70" s="380" t="s">
        <v>567</v>
      </c>
      <c r="C70" s="372"/>
      <c r="D70" s="378"/>
      <c r="E70" s="372"/>
      <c r="F70" s="373">
        <f t="shared" si="21"/>
        <v>0</v>
      </c>
      <c r="G70" s="374">
        <f t="shared" si="18"/>
        <v>0</v>
      </c>
      <c r="H70" s="372"/>
      <c r="I70" s="378"/>
      <c r="J70" s="372"/>
      <c r="K70" s="373">
        <f t="shared" si="19"/>
        <v>0</v>
      </c>
      <c r="L70" s="374">
        <f t="shared" si="20"/>
        <v>0</v>
      </c>
      <c r="M70" s="375"/>
    </row>
    <row r="71" spans="1:16">
      <c r="A71" s="854"/>
      <c r="B71" s="380" t="s">
        <v>568</v>
      </c>
      <c r="C71" s="372"/>
      <c r="D71" s="378"/>
      <c r="E71" s="372"/>
      <c r="F71" s="373">
        <f t="shared" si="21"/>
        <v>0</v>
      </c>
      <c r="G71" s="374">
        <f>C71+E71</f>
        <v>0</v>
      </c>
      <c r="H71" s="372"/>
      <c r="I71" s="378"/>
      <c r="J71" s="372"/>
      <c r="K71" s="373">
        <f>I71</f>
        <v>0</v>
      </c>
      <c r="L71" s="374">
        <f>H71+J71</f>
        <v>0</v>
      </c>
      <c r="M71" s="375"/>
    </row>
    <row r="72" spans="1:16" ht="46.5" customHeight="1">
      <c r="A72" s="850"/>
      <c r="B72" s="380" t="s">
        <v>569</v>
      </c>
      <c r="C72" s="372"/>
      <c r="D72" s="378"/>
      <c r="E72" s="372"/>
      <c r="F72" s="373">
        <f t="shared" si="21"/>
        <v>0</v>
      </c>
      <c r="G72" s="374">
        <f>C72+E72</f>
        <v>0</v>
      </c>
      <c r="H72" s="372"/>
      <c r="I72" s="378"/>
      <c r="J72" s="372"/>
      <c r="K72" s="373">
        <f>I72</f>
        <v>0</v>
      </c>
      <c r="L72" s="374">
        <f>H72+J72</f>
        <v>0</v>
      </c>
      <c r="M72" s="375"/>
    </row>
    <row r="73" spans="1:16" ht="33.75" customHeight="1">
      <c r="A73" s="370">
        <v>33</v>
      </c>
      <c r="B73" s="375" t="s">
        <v>462</v>
      </c>
      <c r="C73" s="372"/>
      <c r="D73" s="378"/>
      <c r="E73" s="372"/>
      <c r="F73" s="373">
        <f t="shared" si="21"/>
        <v>0</v>
      </c>
      <c r="G73" s="374">
        <f>C73+E73</f>
        <v>0</v>
      </c>
      <c r="H73" s="372"/>
      <c r="I73" s="378"/>
      <c r="J73" s="372"/>
      <c r="K73" s="373">
        <f>I73</f>
        <v>0</v>
      </c>
      <c r="L73" s="374">
        <f>H73+J73</f>
        <v>0</v>
      </c>
      <c r="M73" s="375"/>
    </row>
    <row r="74" spans="1:16" ht="31.5">
      <c r="A74" s="370">
        <v>34</v>
      </c>
      <c r="B74" s="375" t="s">
        <v>463</v>
      </c>
      <c r="C74" s="372"/>
      <c r="D74" s="378"/>
      <c r="E74" s="372"/>
      <c r="F74" s="373">
        <f t="shared" si="21"/>
        <v>0</v>
      </c>
      <c r="G74" s="374"/>
      <c r="H74" s="372"/>
      <c r="I74" s="378"/>
      <c r="J74" s="372"/>
      <c r="K74" s="373"/>
      <c r="L74" s="374"/>
      <c r="M74" s="375"/>
    </row>
    <row r="75" spans="1:16" ht="47.25">
      <c r="A75" s="370">
        <f>A74+1</f>
        <v>35</v>
      </c>
      <c r="B75" s="380" t="s">
        <v>570</v>
      </c>
      <c r="C75" s="372"/>
      <c r="D75" s="378"/>
      <c r="E75" s="372"/>
      <c r="F75" s="373">
        <f t="shared" si="21"/>
        <v>0</v>
      </c>
      <c r="G75" s="374"/>
      <c r="H75" s="372"/>
      <c r="I75" s="378"/>
      <c r="J75" s="372"/>
      <c r="K75" s="373">
        <f>I75</f>
        <v>0</v>
      </c>
      <c r="L75" s="374"/>
      <c r="M75" s="371"/>
    </row>
    <row r="76" spans="1:16" ht="31.5">
      <c r="A76" s="370">
        <f>A75+1</f>
        <v>36</v>
      </c>
      <c r="B76" s="380" t="s">
        <v>465</v>
      </c>
      <c r="C76" s="848" t="s">
        <v>571</v>
      </c>
      <c r="D76" s="848"/>
      <c r="E76" s="848"/>
      <c r="F76" s="848"/>
      <c r="G76" s="848"/>
      <c r="H76" s="848"/>
      <c r="I76" s="848"/>
      <c r="J76" s="848"/>
      <c r="K76" s="848"/>
      <c r="L76" s="848"/>
      <c r="M76" s="375"/>
    </row>
    <row r="77" spans="1:16">
      <c r="A77" s="370">
        <f>A76+1</f>
        <v>37</v>
      </c>
      <c r="B77" s="375" t="s">
        <v>466</v>
      </c>
      <c r="C77" s="848" t="s">
        <v>572</v>
      </c>
      <c r="D77" s="848"/>
      <c r="E77" s="848"/>
      <c r="F77" s="848"/>
      <c r="G77" s="848"/>
      <c r="H77" s="848"/>
      <c r="I77" s="848"/>
      <c r="J77" s="848"/>
      <c r="K77" s="848"/>
      <c r="L77" s="848"/>
      <c r="M77" s="375"/>
    </row>
    <row r="78" spans="1:16">
      <c r="A78" s="370">
        <f>A77+1</f>
        <v>38</v>
      </c>
      <c r="B78" s="380" t="s">
        <v>467</v>
      </c>
      <c r="C78" s="848" t="s">
        <v>540</v>
      </c>
      <c r="D78" s="848"/>
      <c r="E78" s="848"/>
      <c r="F78" s="848"/>
      <c r="G78" s="848"/>
      <c r="H78" s="848"/>
      <c r="I78" s="848"/>
      <c r="J78" s="848"/>
      <c r="K78" s="848"/>
      <c r="L78" s="848"/>
      <c r="M78" s="375"/>
    </row>
    <row r="79" spans="1:16">
      <c r="A79" s="386"/>
      <c r="B79" s="387" t="s">
        <v>406</v>
      </c>
      <c r="C79" s="388">
        <f t="shared" ref="C79:L79" si="22">SUM(C60:C78)</f>
        <v>37.01</v>
      </c>
      <c r="D79" s="389">
        <f>SUM(D60:D72)</f>
        <v>285</v>
      </c>
      <c r="E79" s="388">
        <f t="shared" si="22"/>
        <v>1427.6995900000002</v>
      </c>
      <c r="F79" s="389">
        <f>SUM(F60:F72)</f>
        <v>7687</v>
      </c>
      <c r="G79" s="388">
        <f t="shared" si="22"/>
        <v>1464.7095900000002</v>
      </c>
      <c r="H79" s="388">
        <f t="shared" si="22"/>
        <v>37.01</v>
      </c>
      <c r="I79" s="389">
        <f>SUM(I60:I72)</f>
        <v>258</v>
      </c>
      <c r="J79" s="388">
        <f t="shared" si="22"/>
        <v>1412.3919400000002</v>
      </c>
      <c r="K79" s="389">
        <f>SUM(K60:K72)</f>
        <v>7660</v>
      </c>
      <c r="L79" s="388">
        <f t="shared" si="22"/>
        <v>1449.4019400000002</v>
      </c>
      <c r="M79" s="644">
        <f>L79/L80</f>
        <v>0.4490296455704143</v>
      </c>
    </row>
    <row r="80" spans="1:16">
      <c r="A80" s="386"/>
      <c r="B80" s="387" t="s">
        <v>468</v>
      </c>
      <c r="C80" s="388">
        <f t="shared" ref="C80:L80" si="23">C23+C58+C79</f>
        <v>53.069999999999993</v>
      </c>
      <c r="D80" s="389">
        <f t="shared" si="23"/>
        <v>203795</v>
      </c>
      <c r="E80" s="388">
        <f t="shared" si="23"/>
        <v>3399.7410500000005</v>
      </c>
      <c r="F80" s="389">
        <f t="shared" si="23"/>
        <v>211207</v>
      </c>
      <c r="G80" s="388">
        <f t="shared" si="23"/>
        <v>3452.8110500000003</v>
      </c>
      <c r="H80" s="388">
        <f t="shared" si="23"/>
        <v>37.01</v>
      </c>
      <c r="I80" s="389">
        <f t="shared" si="23"/>
        <v>193961</v>
      </c>
      <c r="J80" s="388">
        <f t="shared" si="23"/>
        <v>3190.8435600000003</v>
      </c>
      <c r="K80" s="389">
        <f t="shared" si="23"/>
        <v>201363</v>
      </c>
      <c r="L80" s="388">
        <f t="shared" si="23"/>
        <v>3227.8535600000005</v>
      </c>
      <c r="M80" s="390"/>
    </row>
    <row r="81" spans="1:17">
      <c r="A81" s="391"/>
      <c r="B81" s="392"/>
      <c r="C81" s="393"/>
      <c r="D81" s="394"/>
      <c r="E81" s="393"/>
      <c r="F81" s="394"/>
      <c r="G81" s="393"/>
      <c r="H81" s="393"/>
      <c r="I81" s="394"/>
      <c r="J81" s="393"/>
      <c r="K81" s="394"/>
      <c r="L81" s="393"/>
      <c r="M81" s="395"/>
    </row>
    <row r="82" spans="1:17">
      <c r="A82" s="391"/>
      <c r="B82" s="392"/>
      <c r="C82" s="393">
        <f>'STATE- GOA'!L407</f>
        <v>53.069999999999993</v>
      </c>
      <c r="D82" s="394">
        <f>'STATE- GOA'!P407</f>
        <v>203795</v>
      </c>
      <c r="E82" s="393">
        <f>'STATE- GOA'!Q407</f>
        <v>3399.7410499999996</v>
      </c>
      <c r="F82" s="394">
        <f>'STATE- GOA'!R407</f>
        <v>211207</v>
      </c>
      <c r="G82" s="393">
        <f>'STATE- GOA'!S407</f>
        <v>3452.8110499999993</v>
      </c>
      <c r="H82" s="393">
        <f>'STATE- GOA'!U407</f>
        <v>37.01</v>
      </c>
      <c r="I82" s="394">
        <f>'STATE- GOA'!Y407</f>
        <v>195443</v>
      </c>
      <c r="J82" s="393">
        <f>'STATE- GOA'!Z407</f>
        <v>3190.8435599999998</v>
      </c>
      <c r="K82" s="394">
        <f>'STATE- GOA'!AA407</f>
        <v>202845</v>
      </c>
      <c r="L82" s="393">
        <f>'STATE- GOA'!AB407</f>
        <v>3227.8535599999996</v>
      </c>
      <c r="M82" s="395"/>
    </row>
    <row r="83" spans="1:17">
      <c r="C83" s="396">
        <f t="shared" ref="C83:L83" si="24">C82-C80</f>
        <v>0</v>
      </c>
      <c r="D83" s="397">
        <f t="shared" si="24"/>
        <v>0</v>
      </c>
      <c r="E83" s="396">
        <f t="shared" si="24"/>
        <v>0</v>
      </c>
      <c r="F83" s="397">
        <f t="shared" si="24"/>
        <v>0</v>
      </c>
      <c r="G83" s="396">
        <f t="shared" si="24"/>
        <v>0</v>
      </c>
      <c r="H83" s="396">
        <f t="shared" si="24"/>
        <v>0</v>
      </c>
      <c r="I83" s="397">
        <f t="shared" si="24"/>
        <v>1482</v>
      </c>
      <c r="J83" s="396">
        <f t="shared" si="24"/>
        <v>0</v>
      </c>
      <c r="K83" s="397">
        <f t="shared" si="24"/>
        <v>1482</v>
      </c>
      <c r="L83" s="396">
        <f t="shared" si="24"/>
        <v>0</v>
      </c>
    </row>
    <row r="84" spans="1:17">
      <c r="L84" s="396">
        <f>L80-(L21+L46+L56)</f>
        <v>3034.2295600000007</v>
      </c>
    </row>
    <row r="85" spans="1:17">
      <c r="H85" s="399"/>
      <c r="J85" s="396" t="s">
        <v>573</v>
      </c>
      <c r="K85" s="396"/>
      <c r="L85" s="396">
        <f>L21</f>
        <v>119</v>
      </c>
    </row>
    <row r="86" spans="1:17">
      <c r="F86" s="396"/>
      <c r="H86" s="399"/>
      <c r="J86" s="396" t="s">
        <v>515</v>
      </c>
      <c r="K86" s="396"/>
      <c r="L86" s="396">
        <f>L46</f>
        <v>64.623999999999995</v>
      </c>
    </row>
    <row r="87" spans="1:17">
      <c r="F87" s="396"/>
      <c r="H87" s="399"/>
      <c r="J87" s="396" t="s">
        <v>574</v>
      </c>
      <c r="K87" s="396"/>
      <c r="L87" s="396">
        <f>L56</f>
        <v>10</v>
      </c>
    </row>
    <row r="88" spans="1:17">
      <c r="F88" s="396"/>
      <c r="H88" s="399"/>
    </row>
    <row r="89" spans="1:17" s="400" customFormat="1">
      <c r="A89" s="368"/>
      <c r="B89" s="368"/>
      <c r="C89" s="396"/>
      <c r="D89" s="397"/>
      <c r="E89" s="396"/>
      <c r="F89" s="397"/>
      <c r="G89" s="396"/>
      <c r="H89" s="399"/>
      <c r="I89" s="397"/>
      <c r="J89" s="396"/>
      <c r="K89" s="396"/>
      <c r="L89" s="396">
        <f>L80</f>
        <v>3227.8535600000005</v>
      </c>
      <c r="M89" s="398"/>
      <c r="N89" s="368"/>
      <c r="O89" s="368"/>
      <c r="P89" s="368"/>
      <c r="Q89" s="368"/>
    </row>
    <row r="90" spans="1:17">
      <c r="F90" s="396"/>
      <c r="H90" s="399"/>
      <c r="K90" s="396"/>
      <c r="L90" s="396">
        <f>L21/L80*100</f>
        <v>3.6866604320178631</v>
      </c>
      <c r="M90" s="398">
        <f>161+131+5</f>
        <v>297</v>
      </c>
    </row>
    <row r="91" spans="1:17">
      <c r="F91" s="396"/>
      <c r="H91" s="399"/>
      <c r="K91" s="396"/>
      <c r="L91" s="396">
        <f>L46/L80*100</f>
        <v>2.0020734769640538</v>
      </c>
    </row>
    <row r="92" spans="1:17">
      <c r="F92" s="396"/>
      <c r="H92" s="399"/>
      <c r="K92" s="396"/>
      <c r="L92" s="396">
        <f>L56/L80*100</f>
        <v>0.30980339764855996</v>
      </c>
      <c r="M92" s="401">
        <f>L90+L92</f>
        <v>3.996463829666423</v>
      </c>
      <c r="O92" s="368">
        <f>3.5-2.41</f>
        <v>1.0899999999999999</v>
      </c>
    </row>
    <row r="93" spans="1:17">
      <c r="F93" s="396"/>
      <c r="H93" s="402"/>
      <c r="K93" s="396"/>
      <c r="L93" s="396">
        <f>SUM(L90:L92)</f>
        <v>5.9985373066304764</v>
      </c>
    </row>
    <row r="94" spans="1:17">
      <c r="F94" s="396"/>
      <c r="H94" s="399"/>
      <c r="O94" s="368">
        <f>L80*1.09%</f>
        <v>35.183603804000008</v>
      </c>
    </row>
    <row r="95" spans="1:17">
      <c r="K95" s="396">
        <f>K90+K92</f>
        <v>0</v>
      </c>
      <c r="M95" s="398">
        <f>232+133+33</f>
        <v>398</v>
      </c>
    </row>
    <row r="96" spans="1:17">
      <c r="M96" s="398">
        <f>M95-M90</f>
        <v>101</v>
      </c>
    </row>
    <row r="97" spans="12:12">
      <c r="L97" s="396">
        <f>L80-L87</f>
        <v>3217.8535600000005</v>
      </c>
    </row>
    <row r="98" spans="12:12">
      <c r="L98" s="396">
        <f>L97*0.5%</f>
        <v>16.089267800000002</v>
      </c>
    </row>
    <row r="178" spans="2:24">
      <c r="B178" s="381" t="s">
        <v>575</v>
      </c>
      <c r="X178" s="368">
        <v>0.06</v>
      </c>
    </row>
    <row r="358" spans="24:24">
      <c r="X358" s="368">
        <v>7.6</v>
      </c>
    </row>
    <row r="365" spans="24:24">
      <c r="X365" s="368">
        <v>1.2</v>
      </c>
    </row>
    <row r="393" spans="19:19">
      <c r="S393" s="376"/>
    </row>
    <row r="528" spans="29:29">
      <c r="AC528" s="376">
        <f>AB520*0.5/100</f>
        <v>0</v>
      </c>
    </row>
  </sheetData>
  <mergeCells count="29">
    <mergeCell ref="A1:M1"/>
    <mergeCell ref="A2:M2"/>
    <mergeCell ref="A3:A5"/>
    <mergeCell ref="B3:B5"/>
    <mergeCell ref="C3:G3"/>
    <mergeCell ref="H3:L3"/>
    <mergeCell ref="M3:M5"/>
    <mergeCell ref="D4:E4"/>
    <mergeCell ref="F4:G4"/>
    <mergeCell ref="I4:J4"/>
    <mergeCell ref="A52:A53"/>
    <mergeCell ref="K4:L4"/>
    <mergeCell ref="A6:M6"/>
    <mergeCell ref="A19:A20"/>
    <mergeCell ref="C20:L20"/>
    <mergeCell ref="C22:L22"/>
    <mergeCell ref="A23:B23"/>
    <mergeCell ref="A24:M24"/>
    <mergeCell ref="A26:A41"/>
    <mergeCell ref="A43:A45"/>
    <mergeCell ref="A47:A48"/>
    <mergeCell ref="C48:L48"/>
    <mergeCell ref="C78:L78"/>
    <mergeCell ref="A54:A55"/>
    <mergeCell ref="A58:B58"/>
    <mergeCell ref="A59:M59"/>
    <mergeCell ref="A68:A72"/>
    <mergeCell ref="C76:L76"/>
    <mergeCell ref="C77:L77"/>
  </mergeCells>
  <printOptions horizontalCentered="1"/>
  <pageMargins left="0.26" right="0.23" top="0.75" bottom="0.49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7">
    <tabColor rgb="FF00B0F0"/>
  </sheetPr>
  <dimension ref="A1:S392"/>
  <sheetViews>
    <sheetView view="pageBreakPreview" zoomScale="70" zoomScaleNormal="85" zoomScaleSheetLayoutView="70" workbookViewId="0">
      <selection activeCell="L28" sqref="L28"/>
    </sheetView>
  </sheetViews>
  <sheetFormatPr defaultRowHeight="18.75"/>
  <cols>
    <col min="1" max="1" width="9.140625" style="403"/>
    <col min="2" max="2" width="40.85546875" style="403" customWidth="1"/>
    <col min="3" max="3" width="15" style="437" hidden="1" customWidth="1"/>
    <col min="4" max="4" width="15.7109375" style="438" hidden="1" customWidth="1"/>
    <col min="5" max="5" width="14.140625" style="403" hidden="1" customWidth="1"/>
    <col min="6" max="6" width="15" style="439" customWidth="1"/>
    <col min="7" max="7" width="15.7109375" style="403" customWidth="1"/>
    <col min="8" max="8" width="14.140625" style="403" customWidth="1"/>
    <col min="9" max="9" width="15" style="439" customWidth="1"/>
    <col min="10" max="10" width="15.7109375" style="403" customWidth="1"/>
    <col min="11" max="11" width="13" style="403" customWidth="1"/>
    <col min="12" max="12" width="15" style="439" customWidth="1"/>
    <col min="13" max="13" width="15.7109375" style="403" customWidth="1"/>
    <col min="14" max="14" width="13" style="403" customWidth="1"/>
    <col min="15" max="15" width="12.5703125" style="439" customWidth="1"/>
    <col min="16" max="16" width="15.7109375" style="403" customWidth="1"/>
    <col min="17" max="17" width="13" style="403" customWidth="1"/>
    <col min="18" max="262" width="9.140625" style="403"/>
    <col min="263" max="263" width="40.85546875" style="403" customWidth="1"/>
    <col min="264" max="264" width="0" style="403" hidden="1" customWidth="1"/>
    <col min="265" max="265" width="20.140625" style="403" customWidth="1"/>
    <col min="266" max="266" width="14.140625" style="403" customWidth="1"/>
    <col min="267" max="267" width="19.85546875" style="403" customWidth="1"/>
    <col min="268" max="268" width="16.5703125" style="403" customWidth="1"/>
    <col min="269" max="269" width="13" style="403" customWidth="1"/>
    <col min="270" max="270" width="17" style="403" customWidth="1"/>
    <col min="271" max="271" width="13" style="403" customWidth="1"/>
    <col min="272" max="272" width="20.42578125" style="403" customWidth="1"/>
    <col min="273" max="273" width="13" style="403" customWidth="1"/>
    <col min="274" max="518" width="9.140625" style="403"/>
    <col min="519" max="519" width="40.85546875" style="403" customWidth="1"/>
    <col min="520" max="520" width="0" style="403" hidden="1" customWidth="1"/>
    <col min="521" max="521" width="20.140625" style="403" customWidth="1"/>
    <col min="522" max="522" width="14.140625" style="403" customWidth="1"/>
    <col min="523" max="523" width="19.85546875" style="403" customWidth="1"/>
    <col min="524" max="524" width="16.5703125" style="403" customWidth="1"/>
    <col min="525" max="525" width="13" style="403" customWidth="1"/>
    <col min="526" max="526" width="17" style="403" customWidth="1"/>
    <col min="527" max="527" width="13" style="403" customWidth="1"/>
    <col min="528" max="528" width="20.42578125" style="403" customWidth="1"/>
    <col min="529" max="529" width="13" style="403" customWidth="1"/>
    <col min="530" max="774" width="9.140625" style="403"/>
    <col min="775" max="775" width="40.85546875" style="403" customWidth="1"/>
    <col min="776" max="776" width="0" style="403" hidden="1" customWidth="1"/>
    <col min="777" max="777" width="20.140625" style="403" customWidth="1"/>
    <col min="778" max="778" width="14.140625" style="403" customWidth="1"/>
    <col min="779" max="779" width="19.85546875" style="403" customWidth="1"/>
    <col min="780" max="780" width="16.5703125" style="403" customWidth="1"/>
    <col min="781" max="781" width="13" style="403" customWidth="1"/>
    <col min="782" max="782" width="17" style="403" customWidth="1"/>
    <col min="783" max="783" width="13" style="403" customWidth="1"/>
    <col min="784" max="784" width="20.42578125" style="403" customWidth="1"/>
    <col min="785" max="785" width="13" style="403" customWidth="1"/>
    <col min="786" max="1030" width="9.140625" style="403"/>
    <col min="1031" max="1031" width="40.85546875" style="403" customWidth="1"/>
    <col min="1032" max="1032" width="0" style="403" hidden="1" customWidth="1"/>
    <col min="1033" max="1033" width="20.140625" style="403" customWidth="1"/>
    <col min="1034" max="1034" width="14.140625" style="403" customWidth="1"/>
    <col min="1035" max="1035" width="19.85546875" style="403" customWidth="1"/>
    <col min="1036" max="1036" width="16.5703125" style="403" customWidth="1"/>
    <col min="1037" max="1037" width="13" style="403" customWidth="1"/>
    <col min="1038" max="1038" width="17" style="403" customWidth="1"/>
    <col min="1039" max="1039" width="13" style="403" customWidth="1"/>
    <col min="1040" max="1040" width="20.42578125" style="403" customWidth="1"/>
    <col min="1041" max="1041" width="13" style="403" customWidth="1"/>
    <col min="1042" max="1286" width="9.140625" style="403"/>
    <col min="1287" max="1287" width="40.85546875" style="403" customWidth="1"/>
    <col min="1288" max="1288" width="0" style="403" hidden="1" customWidth="1"/>
    <col min="1289" max="1289" width="20.140625" style="403" customWidth="1"/>
    <col min="1290" max="1290" width="14.140625" style="403" customWidth="1"/>
    <col min="1291" max="1291" width="19.85546875" style="403" customWidth="1"/>
    <col min="1292" max="1292" width="16.5703125" style="403" customWidth="1"/>
    <col min="1293" max="1293" width="13" style="403" customWidth="1"/>
    <col min="1294" max="1294" width="17" style="403" customWidth="1"/>
    <col min="1295" max="1295" width="13" style="403" customWidth="1"/>
    <col min="1296" max="1296" width="20.42578125" style="403" customWidth="1"/>
    <col min="1297" max="1297" width="13" style="403" customWidth="1"/>
    <col min="1298" max="1542" width="9.140625" style="403"/>
    <col min="1543" max="1543" width="40.85546875" style="403" customWidth="1"/>
    <col min="1544" max="1544" width="0" style="403" hidden="1" customWidth="1"/>
    <col min="1545" max="1545" width="20.140625" style="403" customWidth="1"/>
    <col min="1546" max="1546" width="14.140625" style="403" customWidth="1"/>
    <col min="1547" max="1547" width="19.85546875" style="403" customWidth="1"/>
    <col min="1548" max="1548" width="16.5703125" style="403" customWidth="1"/>
    <col min="1549" max="1549" width="13" style="403" customWidth="1"/>
    <col min="1550" max="1550" width="17" style="403" customWidth="1"/>
    <col min="1551" max="1551" width="13" style="403" customWidth="1"/>
    <col min="1552" max="1552" width="20.42578125" style="403" customWidth="1"/>
    <col min="1553" max="1553" width="13" style="403" customWidth="1"/>
    <col min="1554" max="1798" width="9.140625" style="403"/>
    <col min="1799" max="1799" width="40.85546875" style="403" customWidth="1"/>
    <col min="1800" max="1800" width="0" style="403" hidden="1" customWidth="1"/>
    <col min="1801" max="1801" width="20.140625" style="403" customWidth="1"/>
    <col min="1802" max="1802" width="14.140625" style="403" customWidth="1"/>
    <col min="1803" max="1803" width="19.85546875" style="403" customWidth="1"/>
    <col min="1804" max="1804" width="16.5703125" style="403" customWidth="1"/>
    <col min="1805" max="1805" width="13" style="403" customWidth="1"/>
    <col min="1806" max="1806" width="17" style="403" customWidth="1"/>
    <col min="1807" max="1807" width="13" style="403" customWidth="1"/>
    <col min="1808" max="1808" width="20.42578125" style="403" customWidth="1"/>
    <col min="1809" max="1809" width="13" style="403" customWidth="1"/>
    <col min="1810" max="2054" width="9.140625" style="403"/>
    <col min="2055" max="2055" width="40.85546875" style="403" customWidth="1"/>
    <col min="2056" max="2056" width="0" style="403" hidden="1" customWidth="1"/>
    <col min="2057" max="2057" width="20.140625" style="403" customWidth="1"/>
    <col min="2058" max="2058" width="14.140625" style="403" customWidth="1"/>
    <col min="2059" max="2059" width="19.85546875" style="403" customWidth="1"/>
    <col min="2060" max="2060" width="16.5703125" style="403" customWidth="1"/>
    <col min="2061" max="2061" width="13" style="403" customWidth="1"/>
    <col min="2062" max="2062" width="17" style="403" customWidth="1"/>
    <col min="2063" max="2063" width="13" style="403" customWidth="1"/>
    <col min="2064" max="2064" width="20.42578125" style="403" customWidth="1"/>
    <col min="2065" max="2065" width="13" style="403" customWidth="1"/>
    <col min="2066" max="2310" width="9.140625" style="403"/>
    <col min="2311" max="2311" width="40.85546875" style="403" customWidth="1"/>
    <col min="2312" max="2312" width="0" style="403" hidden="1" customWidth="1"/>
    <col min="2313" max="2313" width="20.140625" style="403" customWidth="1"/>
    <col min="2314" max="2314" width="14.140625" style="403" customWidth="1"/>
    <col min="2315" max="2315" width="19.85546875" style="403" customWidth="1"/>
    <col min="2316" max="2316" width="16.5703125" style="403" customWidth="1"/>
    <col min="2317" max="2317" width="13" style="403" customWidth="1"/>
    <col min="2318" max="2318" width="17" style="403" customWidth="1"/>
    <col min="2319" max="2319" width="13" style="403" customWidth="1"/>
    <col min="2320" max="2320" width="20.42578125" style="403" customWidth="1"/>
    <col min="2321" max="2321" width="13" style="403" customWidth="1"/>
    <col min="2322" max="2566" width="9.140625" style="403"/>
    <col min="2567" max="2567" width="40.85546875" style="403" customWidth="1"/>
    <col min="2568" max="2568" width="0" style="403" hidden="1" customWidth="1"/>
    <col min="2569" max="2569" width="20.140625" style="403" customWidth="1"/>
    <col min="2570" max="2570" width="14.140625" style="403" customWidth="1"/>
    <col min="2571" max="2571" width="19.85546875" style="403" customWidth="1"/>
    <col min="2572" max="2572" width="16.5703125" style="403" customWidth="1"/>
    <col min="2573" max="2573" width="13" style="403" customWidth="1"/>
    <col min="2574" max="2574" width="17" style="403" customWidth="1"/>
    <col min="2575" max="2575" width="13" style="403" customWidth="1"/>
    <col min="2576" max="2576" width="20.42578125" style="403" customWidth="1"/>
    <col min="2577" max="2577" width="13" style="403" customWidth="1"/>
    <col min="2578" max="2822" width="9.140625" style="403"/>
    <col min="2823" max="2823" width="40.85546875" style="403" customWidth="1"/>
    <col min="2824" max="2824" width="0" style="403" hidden="1" customWidth="1"/>
    <col min="2825" max="2825" width="20.140625" style="403" customWidth="1"/>
    <col min="2826" max="2826" width="14.140625" style="403" customWidth="1"/>
    <col min="2827" max="2827" width="19.85546875" style="403" customWidth="1"/>
    <col min="2828" max="2828" width="16.5703125" style="403" customWidth="1"/>
    <col min="2829" max="2829" width="13" style="403" customWidth="1"/>
    <col min="2830" max="2830" width="17" style="403" customWidth="1"/>
    <col min="2831" max="2831" width="13" style="403" customWidth="1"/>
    <col min="2832" max="2832" width="20.42578125" style="403" customWidth="1"/>
    <col min="2833" max="2833" width="13" style="403" customWidth="1"/>
    <col min="2834" max="3078" width="9.140625" style="403"/>
    <col min="3079" max="3079" width="40.85546875" style="403" customWidth="1"/>
    <col min="3080" max="3080" width="0" style="403" hidden="1" customWidth="1"/>
    <col min="3081" max="3081" width="20.140625" style="403" customWidth="1"/>
    <col min="3082" max="3082" width="14.140625" style="403" customWidth="1"/>
    <col min="3083" max="3083" width="19.85546875" style="403" customWidth="1"/>
    <col min="3084" max="3084" width="16.5703125" style="403" customWidth="1"/>
    <col min="3085" max="3085" width="13" style="403" customWidth="1"/>
    <col min="3086" max="3086" width="17" style="403" customWidth="1"/>
    <col min="3087" max="3087" width="13" style="403" customWidth="1"/>
    <col min="3088" max="3088" width="20.42578125" style="403" customWidth="1"/>
    <col min="3089" max="3089" width="13" style="403" customWidth="1"/>
    <col min="3090" max="3334" width="9.140625" style="403"/>
    <col min="3335" max="3335" width="40.85546875" style="403" customWidth="1"/>
    <col min="3336" max="3336" width="0" style="403" hidden="1" customWidth="1"/>
    <col min="3337" max="3337" width="20.140625" style="403" customWidth="1"/>
    <col min="3338" max="3338" width="14.140625" style="403" customWidth="1"/>
    <col min="3339" max="3339" width="19.85546875" style="403" customWidth="1"/>
    <col min="3340" max="3340" width="16.5703125" style="403" customWidth="1"/>
    <col min="3341" max="3341" width="13" style="403" customWidth="1"/>
    <col min="3342" max="3342" width="17" style="403" customWidth="1"/>
    <col min="3343" max="3343" width="13" style="403" customWidth="1"/>
    <col min="3344" max="3344" width="20.42578125" style="403" customWidth="1"/>
    <col min="3345" max="3345" width="13" style="403" customWidth="1"/>
    <col min="3346" max="3590" width="9.140625" style="403"/>
    <col min="3591" max="3591" width="40.85546875" style="403" customWidth="1"/>
    <col min="3592" max="3592" width="0" style="403" hidden="1" customWidth="1"/>
    <col min="3593" max="3593" width="20.140625" style="403" customWidth="1"/>
    <col min="3594" max="3594" width="14.140625" style="403" customWidth="1"/>
    <col min="3595" max="3595" width="19.85546875" style="403" customWidth="1"/>
    <col min="3596" max="3596" width="16.5703125" style="403" customWidth="1"/>
    <col min="3597" max="3597" width="13" style="403" customWidth="1"/>
    <col min="3598" max="3598" width="17" style="403" customWidth="1"/>
    <col min="3599" max="3599" width="13" style="403" customWidth="1"/>
    <col min="3600" max="3600" width="20.42578125" style="403" customWidth="1"/>
    <col min="3601" max="3601" width="13" style="403" customWidth="1"/>
    <col min="3602" max="3846" width="9.140625" style="403"/>
    <col min="3847" max="3847" width="40.85546875" style="403" customWidth="1"/>
    <col min="3848" max="3848" width="0" style="403" hidden="1" customWidth="1"/>
    <col min="3849" max="3849" width="20.140625" style="403" customWidth="1"/>
    <col min="3850" max="3850" width="14.140625" style="403" customWidth="1"/>
    <col min="3851" max="3851" width="19.85546875" style="403" customWidth="1"/>
    <col min="3852" max="3852" width="16.5703125" style="403" customWidth="1"/>
    <col min="3853" max="3853" width="13" style="403" customWidth="1"/>
    <col min="3854" max="3854" width="17" style="403" customWidth="1"/>
    <col min="3855" max="3855" width="13" style="403" customWidth="1"/>
    <col min="3856" max="3856" width="20.42578125" style="403" customWidth="1"/>
    <col min="3857" max="3857" width="13" style="403" customWidth="1"/>
    <col min="3858" max="4102" width="9.140625" style="403"/>
    <col min="4103" max="4103" width="40.85546875" style="403" customWidth="1"/>
    <col min="4104" max="4104" width="0" style="403" hidden="1" customWidth="1"/>
    <col min="4105" max="4105" width="20.140625" style="403" customWidth="1"/>
    <col min="4106" max="4106" width="14.140625" style="403" customWidth="1"/>
    <col min="4107" max="4107" width="19.85546875" style="403" customWidth="1"/>
    <col min="4108" max="4108" width="16.5703125" style="403" customWidth="1"/>
    <col min="4109" max="4109" width="13" style="403" customWidth="1"/>
    <col min="4110" max="4110" width="17" style="403" customWidth="1"/>
    <col min="4111" max="4111" width="13" style="403" customWidth="1"/>
    <col min="4112" max="4112" width="20.42578125" style="403" customWidth="1"/>
    <col min="4113" max="4113" width="13" style="403" customWidth="1"/>
    <col min="4114" max="4358" width="9.140625" style="403"/>
    <col min="4359" max="4359" width="40.85546875" style="403" customWidth="1"/>
    <col min="4360" max="4360" width="0" style="403" hidden="1" customWidth="1"/>
    <col min="4361" max="4361" width="20.140625" style="403" customWidth="1"/>
    <col min="4362" max="4362" width="14.140625" style="403" customWidth="1"/>
    <col min="4363" max="4363" width="19.85546875" style="403" customWidth="1"/>
    <col min="4364" max="4364" width="16.5703125" style="403" customWidth="1"/>
    <col min="4365" max="4365" width="13" style="403" customWidth="1"/>
    <col min="4366" max="4366" width="17" style="403" customWidth="1"/>
    <col min="4367" max="4367" width="13" style="403" customWidth="1"/>
    <col min="4368" max="4368" width="20.42578125" style="403" customWidth="1"/>
    <col min="4369" max="4369" width="13" style="403" customWidth="1"/>
    <col min="4370" max="4614" width="9.140625" style="403"/>
    <col min="4615" max="4615" width="40.85546875" style="403" customWidth="1"/>
    <col min="4616" max="4616" width="0" style="403" hidden="1" customWidth="1"/>
    <col min="4617" max="4617" width="20.140625" style="403" customWidth="1"/>
    <col min="4618" max="4618" width="14.140625" style="403" customWidth="1"/>
    <col min="4619" max="4619" width="19.85546875" style="403" customWidth="1"/>
    <col min="4620" max="4620" width="16.5703125" style="403" customWidth="1"/>
    <col min="4621" max="4621" width="13" style="403" customWidth="1"/>
    <col min="4622" max="4622" width="17" style="403" customWidth="1"/>
    <col min="4623" max="4623" width="13" style="403" customWidth="1"/>
    <col min="4624" max="4624" width="20.42578125" style="403" customWidth="1"/>
    <col min="4625" max="4625" width="13" style="403" customWidth="1"/>
    <col min="4626" max="4870" width="9.140625" style="403"/>
    <col min="4871" max="4871" width="40.85546875" style="403" customWidth="1"/>
    <col min="4872" max="4872" width="0" style="403" hidden="1" customWidth="1"/>
    <col min="4873" max="4873" width="20.140625" style="403" customWidth="1"/>
    <col min="4874" max="4874" width="14.140625" style="403" customWidth="1"/>
    <col min="4875" max="4875" width="19.85546875" style="403" customWidth="1"/>
    <col min="4876" max="4876" width="16.5703125" style="403" customWidth="1"/>
    <col min="4877" max="4877" width="13" style="403" customWidth="1"/>
    <col min="4878" max="4878" width="17" style="403" customWidth="1"/>
    <col min="4879" max="4879" width="13" style="403" customWidth="1"/>
    <col min="4880" max="4880" width="20.42578125" style="403" customWidth="1"/>
    <col min="4881" max="4881" width="13" style="403" customWidth="1"/>
    <col min="4882" max="5126" width="9.140625" style="403"/>
    <col min="5127" max="5127" width="40.85546875" style="403" customWidth="1"/>
    <col min="5128" max="5128" width="0" style="403" hidden="1" customWidth="1"/>
    <col min="5129" max="5129" width="20.140625" style="403" customWidth="1"/>
    <col min="5130" max="5130" width="14.140625" style="403" customWidth="1"/>
    <col min="5131" max="5131" width="19.85546875" style="403" customWidth="1"/>
    <col min="5132" max="5132" width="16.5703125" style="403" customWidth="1"/>
    <col min="5133" max="5133" width="13" style="403" customWidth="1"/>
    <col min="5134" max="5134" width="17" style="403" customWidth="1"/>
    <col min="5135" max="5135" width="13" style="403" customWidth="1"/>
    <col min="5136" max="5136" width="20.42578125" style="403" customWidth="1"/>
    <col min="5137" max="5137" width="13" style="403" customWidth="1"/>
    <col min="5138" max="5382" width="9.140625" style="403"/>
    <col min="5383" max="5383" width="40.85546875" style="403" customWidth="1"/>
    <col min="5384" max="5384" width="0" style="403" hidden="1" customWidth="1"/>
    <col min="5385" max="5385" width="20.140625" style="403" customWidth="1"/>
    <col min="5386" max="5386" width="14.140625" style="403" customWidth="1"/>
    <col min="5387" max="5387" width="19.85546875" style="403" customWidth="1"/>
    <col min="5388" max="5388" width="16.5703125" style="403" customWidth="1"/>
    <col min="5389" max="5389" width="13" style="403" customWidth="1"/>
    <col min="5390" max="5390" width="17" style="403" customWidth="1"/>
    <col min="5391" max="5391" width="13" style="403" customWidth="1"/>
    <col min="5392" max="5392" width="20.42578125" style="403" customWidth="1"/>
    <col min="5393" max="5393" width="13" style="403" customWidth="1"/>
    <col min="5394" max="5638" width="9.140625" style="403"/>
    <col min="5639" max="5639" width="40.85546875" style="403" customWidth="1"/>
    <col min="5640" max="5640" width="0" style="403" hidden="1" customWidth="1"/>
    <col min="5641" max="5641" width="20.140625" style="403" customWidth="1"/>
    <col min="5642" max="5642" width="14.140625" style="403" customWidth="1"/>
    <col min="5643" max="5643" width="19.85546875" style="403" customWidth="1"/>
    <col min="5644" max="5644" width="16.5703125" style="403" customWidth="1"/>
    <col min="5645" max="5645" width="13" style="403" customWidth="1"/>
    <col min="5646" max="5646" width="17" style="403" customWidth="1"/>
    <col min="5647" max="5647" width="13" style="403" customWidth="1"/>
    <col min="5648" max="5648" width="20.42578125" style="403" customWidth="1"/>
    <col min="5649" max="5649" width="13" style="403" customWidth="1"/>
    <col min="5650" max="5894" width="9.140625" style="403"/>
    <col min="5895" max="5895" width="40.85546875" style="403" customWidth="1"/>
    <col min="5896" max="5896" width="0" style="403" hidden="1" customWidth="1"/>
    <col min="5897" max="5897" width="20.140625" style="403" customWidth="1"/>
    <col min="5898" max="5898" width="14.140625" style="403" customWidth="1"/>
    <col min="5899" max="5899" width="19.85546875" style="403" customWidth="1"/>
    <col min="5900" max="5900" width="16.5703125" style="403" customWidth="1"/>
    <col min="5901" max="5901" width="13" style="403" customWidth="1"/>
    <col min="5902" max="5902" width="17" style="403" customWidth="1"/>
    <col min="5903" max="5903" width="13" style="403" customWidth="1"/>
    <col min="5904" max="5904" width="20.42578125" style="403" customWidth="1"/>
    <col min="5905" max="5905" width="13" style="403" customWidth="1"/>
    <col min="5906" max="6150" width="9.140625" style="403"/>
    <col min="6151" max="6151" width="40.85546875" style="403" customWidth="1"/>
    <col min="6152" max="6152" width="0" style="403" hidden="1" customWidth="1"/>
    <col min="6153" max="6153" width="20.140625" style="403" customWidth="1"/>
    <col min="6154" max="6154" width="14.140625" style="403" customWidth="1"/>
    <col min="6155" max="6155" width="19.85546875" style="403" customWidth="1"/>
    <col min="6156" max="6156" width="16.5703125" style="403" customWidth="1"/>
    <col min="6157" max="6157" width="13" style="403" customWidth="1"/>
    <col min="6158" max="6158" width="17" style="403" customWidth="1"/>
    <col min="6159" max="6159" width="13" style="403" customWidth="1"/>
    <col min="6160" max="6160" width="20.42578125" style="403" customWidth="1"/>
    <col min="6161" max="6161" width="13" style="403" customWidth="1"/>
    <col min="6162" max="6406" width="9.140625" style="403"/>
    <col min="6407" max="6407" width="40.85546875" style="403" customWidth="1"/>
    <col min="6408" max="6408" width="0" style="403" hidden="1" customWidth="1"/>
    <col min="6409" max="6409" width="20.140625" style="403" customWidth="1"/>
    <col min="6410" max="6410" width="14.140625" style="403" customWidth="1"/>
    <col min="6411" max="6411" width="19.85546875" style="403" customWidth="1"/>
    <col min="6412" max="6412" width="16.5703125" style="403" customWidth="1"/>
    <col min="6413" max="6413" width="13" style="403" customWidth="1"/>
    <col min="6414" max="6414" width="17" style="403" customWidth="1"/>
    <col min="6415" max="6415" width="13" style="403" customWidth="1"/>
    <col min="6416" max="6416" width="20.42578125" style="403" customWidth="1"/>
    <col min="6417" max="6417" width="13" style="403" customWidth="1"/>
    <col min="6418" max="6662" width="9.140625" style="403"/>
    <col min="6663" max="6663" width="40.85546875" style="403" customWidth="1"/>
    <col min="6664" max="6664" width="0" style="403" hidden="1" customWidth="1"/>
    <col min="6665" max="6665" width="20.140625" style="403" customWidth="1"/>
    <col min="6666" max="6666" width="14.140625" style="403" customWidth="1"/>
    <col min="6667" max="6667" width="19.85546875" style="403" customWidth="1"/>
    <col min="6668" max="6668" width="16.5703125" style="403" customWidth="1"/>
    <col min="6669" max="6669" width="13" style="403" customWidth="1"/>
    <col min="6670" max="6670" width="17" style="403" customWidth="1"/>
    <col min="6671" max="6671" width="13" style="403" customWidth="1"/>
    <col min="6672" max="6672" width="20.42578125" style="403" customWidth="1"/>
    <col min="6673" max="6673" width="13" style="403" customWidth="1"/>
    <col min="6674" max="6918" width="9.140625" style="403"/>
    <col min="6919" max="6919" width="40.85546875" style="403" customWidth="1"/>
    <col min="6920" max="6920" width="0" style="403" hidden="1" customWidth="1"/>
    <col min="6921" max="6921" width="20.140625" style="403" customWidth="1"/>
    <col min="6922" max="6922" width="14.140625" style="403" customWidth="1"/>
    <col min="6923" max="6923" width="19.85546875" style="403" customWidth="1"/>
    <col min="6924" max="6924" width="16.5703125" style="403" customWidth="1"/>
    <col min="6925" max="6925" width="13" style="403" customWidth="1"/>
    <col min="6926" max="6926" width="17" style="403" customWidth="1"/>
    <col min="6927" max="6927" width="13" style="403" customWidth="1"/>
    <col min="6928" max="6928" width="20.42578125" style="403" customWidth="1"/>
    <col min="6929" max="6929" width="13" style="403" customWidth="1"/>
    <col min="6930" max="7174" width="9.140625" style="403"/>
    <col min="7175" max="7175" width="40.85546875" style="403" customWidth="1"/>
    <col min="7176" max="7176" width="0" style="403" hidden="1" customWidth="1"/>
    <col min="7177" max="7177" width="20.140625" style="403" customWidth="1"/>
    <col min="7178" max="7178" width="14.140625" style="403" customWidth="1"/>
    <col min="7179" max="7179" width="19.85546875" style="403" customWidth="1"/>
    <col min="7180" max="7180" width="16.5703125" style="403" customWidth="1"/>
    <col min="7181" max="7181" width="13" style="403" customWidth="1"/>
    <col min="7182" max="7182" width="17" style="403" customWidth="1"/>
    <col min="7183" max="7183" width="13" style="403" customWidth="1"/>
    <col min="7184" max="7184" width="20.42578125" style="403" customWidth="1"/>
    <col min="7185" max="7185" width="13" style="403" customWidth="1"/>
    <col min="7186" max="7430" width="9.140625" style="403"/>
    <col min="7431" max="7431" width="40.85546875" style="403" customWidth="1"/>
    <col min="7432" max="7432" width="0" style="403" hidden="1" customWidth="1"/>
    <col min="7433" max="7433" width="20.140625" style="403" customWidth="1"/>
    <col min="7434" max="7434" width="14.140625" style="403" customWidth="1"/>
    <col min="7435" max="7435" width="19.85546875" style="403" customWidth="1"/>
    <col min="7436" max="7436" width="16.5703125" style="403" customWidth="1"/>
    <col min="7437" max="7437" width="13" style="403" customWidth="1"/>
    <col min="7438" max="7438" width="17" style="403" customWidth="1"/>
    <col min="7439" max="7439" width="13" style="403" customWidth="1"/>
    <col min="7440" max="7440" width="20.42578125" style="403" customWidth="1"/>
    <col min="7441" max="7441" width="13" style="403" customWidth="1"/>
    <col min="7442" max="7686" width="9.140625" style="403"/>
    <col min="7687" max="7687" width="40.85546875" style="403" customWidth="1"/>
    <col min="7688" max="7688" width="0" style="403" hidden="1" customWidth="1"/>
    <col min="7689" max="7689" width="20.140625" style="403" customWidth="1"/>
    <col min="7690" max="7690" width="14.140625" style="403" customWidth="1"/>
    <col min="7691" max="7691" width="19.85546875" style="403" customWidth="1"/>
    <col min="7692" max="7692" width="16.5703125" style="403" customWidth="1"/>
    <col min="7693" max="7693" width="13" style="403" customWidth="1"/>
    <col min="7694" max="7694" width="17" style="403" customWidth="1"/>
    <col min="7695" max="7695" width="13" style="403" customWidth="1"/>
    <col min="7696" max="7696" width="20.42578125" style="403" customWidth="1"/>
    <col min="7697" max="7697" width="13" style="403" customWidth="1"/>
    <col min="7698" max="7942" width="9.140625" style="403"/>
    <col min="7943" max="7943" width="40.85546875" style="403" customWidth="1"/>
    <col min="7944" max="7944" width="0" style="403" hidden="1" customWidth="1"/>
    <col min="7945" max="7945" width="20.140625" style="403" customWidth="1"/>
    <col min="7946" max="7946" width="14.140625" style="403" customWidth="1"/>
    <col min="7947" max="7947" width="19.85546875" style="403" customWidth="1"/>
    <col min="7948" max="7948" width="16.5703125" style="403" customWidth="1"/>
    <col min="7949" max="7949" width="13" style="403" customWidth="1"/>
    <col min="7950" max="7950" width="17" style="403" customWidth="1"/>
    <col min="7951" max="7951" width="13" style="403" customWidth="1"/>
    <col min="7952" max="7952" width="20.42578125" style="403" customWidth="1"/>
    <col min="7953" max="7953" width="13" style="403" customWidth="1"/>
    <col min="7954" max="8198" width="9.140625" style="403"/>
    <col min="8199" max="8199" width="40.85546875" style="403" customWidth="1"/>
    <col min="8200" max="8200" width="0" style="403" hidden="1" customWidth="1"/>
    <col min="8201" max="8201" width="20.140625" style="403" customWidth="1"/>
    <col min="8202" max="8202" width="14.140625" style="403" customWidth="1"/>
    <col min="8203" max="8203" width="19.85546875" style="403" customWidth="1"/>
    <col min="8204" max="8204" width="16.5703125" style="403" customWidth="1"/>
    <col min="8205" max="8205" width="13" style="403" customWidth="1"/>
    <col min="8206" max="8206" width="17" style="403" customWidth="1"/>
    <col min="8207" max="8207" width="13" style="403" customWidth="1"/>
    <col min="8208" max="8208" width="20.42578125" style="403" customWidth="1"/>
    <col min="8209" max="8209" width="13" style="403" customWidth="1"/>
    <col min="8210" max="8454" width="9.140625" style="403"/>
    <col min="8455" max="8455" width="40.85546875" style="403" customWidth="1"/>
    <col min="8456" max="8456" width="0" style="403" hidden="1" customWidth="1"/>
    <col min="8457" max="8457" width="20.140625" style="403" customWidth="1"/>
    <col min="8458" max="8458" width="14.140625" style="403" customWidth="1"/>
    <col min="8459" max="8459" width="19.85546875" style="403" customWidth="1"/>
    <col min="8460" max="8460" width="16.5703125" style="403" customWidth="1"/>
    <col min="8461" max="8461" width="13" style="403" customWidth="1"/>
    <col min="8462" max="8462" width="17" style="403" customWidth="1"/>
    <col min="8463" max="8463" width="13" style="403" customWidth="1"/>
    <col min="8464" max="8464" width="20.42578125" style="403" customWidth="1"/>
    <col min="8465" max="8465" width="13" style="403" customWidth="1"/>
    <col min="8466" max="8710" width="9.140625" style="403"/>
    <col min="8711" max="8711" width="40.85546875" style="403" customWidth="1"/>
    <col min="8712" max="8712" width="0" style="403" hidden="1" customWidth="1"/>
    <col min="8713" max="8713" width="20.140625" style="403" customWidth="1"/>
    <col min="8714" max="8714" width="14.140625" style="403" customWidth="1"/>
    <col min="8715" max="8715" width="19.85546875" style="403" customWidth="1"/>
    <col min="8716" max="8716" width="16.5703125" style="403" customWidth="1"/>
    <col min="8717" max="8717" width="13" style="403" customWidth="1"/>
    <col min="8718" max="8718" width="17" style="403" customWidth="1"/>
    <col min="8719" max="8719" width="13" style="403" customWidth="1"/>
    <col min="8720" max="8720" width="20.42578125" style="403" customWidth="1"/>
    <col min="8721" max="8721" width="13" style="403" customWidth="1"/>
    <col min="8722" max="8966" width="9.140625" style="403"/>
    <col min="8967" max="8967" width="40.85546875" style="403" customWidth="1"/>
    <col min="8968" max="8968" width="0" style="403" hidden="1" customWidth="1"/>
    <col min="8969" max="8969" width="20.140625" style="403" customWidth="1"/>
    <col min="8970" max="8970" width="14.140625" style="403" customWidth="1"/>
    <col min="8971" max="8971" width="19.85546875" style="403" customWidth="1"/>
    <col min="8972" max="8972" width="16.5703125" style="403" customWidth="1"/>
    <col min="8973" max="8973" width="13" style="403" customWidth="1"/>
    <col min="8974" max="8974" width="17" style="403" customWidth="1"/>
    <col min="8975" max="8975" width="13" style="403" customWidth="1"/>
    <col min="8976" max="8976" width="20.42578125" style="403" customWidth="1"/>
    <col min="8977" max="8977" width="13" style="403" customWidth="1"/>
    <col min="8978" max="9222" width="9.140625" style="403"/>
    <col min="9223" max="9223" width="40.85546875" style="403" customWidth="1"/>
    <col min="9224" max="9224" width="0" style="403" hidden="1" customWidth="1"/>
    <col min="9225" max="9225" width="20.140625" style="403" customWidth="1"/>
    <col min="9226" max="9226" width="14.140625" style="403" customWidth="1"/>
    <col min="9227" max="9227" width="19.85546875" style="403" customWidth="1"/>
    <col min="9228" max="9228" width="16.5703125" style="403" customWidth="1"/>
    <col min="9229" max="9229" width="13" style="403" customWidth="1"/>
    <col min="9230" max="9230" width="17" style="403" customWidth="1"/>
    <col min="9231" max="9231" width="13" style="403" customWidth="1"/>
    <col min="9232" max="9232" width="20.42578125" style="403" customWidth="1"/>
    <col min="9233" max="9233" width="13" style="403" customWidth="1"/>
    <col min="9234" max="9478" width="9.140625" style="403"/>
    <col min="9479" max="9479" width="40.85546875" style="403" customWidth="1"/>
    <col min="9480" max="9480" width="0" style="403" hidden="1" customWidth="1"/>
    <col min="9481" max="9481" width="20.140625" style="403" customWidth="1"/>
    <col min="9482" max="9482" width="14.140625" style="403" customWidth="1"/>
    <col min="9483" max="9483" width="19.85546875" style="403" customWidth="1"/>
    <col min="9484" max="9484" width="16.5703125" style="403" customWidth="1"/>
    <col min="9485" max="9485" width="13" style="403" customWidth="1"/>
    <col min="9486" max="9486" width="17" style="403" customWidth="1"/>
    <col min="9487" max="9487" width="13" style="403" customWidth="1"/>
    <col min="9488" max="9488" width="20.42578125" style="403" customWidth="1"/>
    <col min="9489" max="9489" width="13" style="403" customWidth="1"/>
    <col min="9490" max="9734" width="9.140625" style="403"/>
    <col min="9735" max="9735" width="40.85546875" style="403" customWidth="1"/>
    <col min="9736" max="9736" width="0" style="403" hidden="1" customWidth="1"/>
    <col min="9737" max="9737" width="20.140625" style="403" customWidth="1"/>
    <col min="9738" max="9738" width="14.140625" style="403" customWidth="1"/>
    <col min="9739" max="9739" width="19.85546875" style="403" customWidth="1"/>
    <col min="9740" max="9740" width="16.5703125" style="403" customWidth="1"/>
    <col min="9741" max="9741" width="13" style="403" customWidth="1"/>
    <col min="9742" max="9742" width="17" style="403" customWidth="1"/>
    <col min="9743" max="9743" width="13" style="403" customWidth="1"/>
    <col min="9744" max="9744" width="20.42578125" style="403" customWidth="1"/>
    <col min="9745" max="9745" width="13" style="403" customWidth="1"/>
    <col min="9746" max="9990" width="9.140625" style="403"/>
    <col min="9991" max="9991" width="40.85546875" style="403" customWidth="1"/>
    <col min="9992" max="9992" width="0" style="403" hidden="1" customWidth="1"/>
    <col min="9993" max="9993" width="20.140625" style="403" customWidth="1"/>
    <col min="9994" max="9994" width="14.140625" style="403" customWidth="1"/>
    <col min="9995" max="9995" width="19.85546875" style="403" customWidth="1"/>
    <col min="9996" max="9996" width="16.5703125" style="403" customWidth="1"/>
    <col min="9997" max="9997" width="13" style="403" customWidth="1"/>
    <col min="9998" max="9998" width="17" style="403" customWidth="1"/>
    <col min="9999" max="9999" width="13" style="403" customWidth="1"/>
    <col min="10000" max="10000" width="20.42578125" style="403" customWidth="1"/>
    <col min="10001" max="10001" width="13" style="403" customWidth="1"/>
    <col min="10002" max="10246" width="9.140625" style="403"/>
    <col min="10247" max="10247" width="40.85546875" style="403" customWidth="1"/>
    <col min="10248" max="10248" width="0" style="403" hidden="1" customWidth="1"/>
    <col min="10249" max="10249" width="20.140625" style="403" customWidth="1"/>
    <col min="10250" max="10250" width="14.140625" style="403" customWidth="1"/>
    <col min="10251" max="10251" width="19.85546875" style="403" customWidth="1"/>
    <col min="10252" max="10252" width="16.5703125" style="403" customWidth="1"/>
    <col min="10253" max="10253" width="13" style="403" customWidth="1"/>
    <col min="10254" max="10254" width="17" style="403" customWidth="1"/>
    <col min="10255" max="10255" width="13" style="403" customWidth="1"/>
    <col min="10256" max="10256" width="20.42578125" style="403" customWidth="1"/>
    <col min="10257" max="10257" width="13" style="403" customWidth="1"/>
    <col min="10258" max="10502" width="9.140625" style="403"/>
    <col min="10503" max="10503" width="40.85546875" style="403" customWidth="1"/>
    <col min="10504" max="10504" width="0" style="403" hidden="1" customWidth="1"/>
    <col min="10505" max="10505" width="20.140625" style="403" customWidth="1"/>
    <col min="10506" max="10506" width="14.140625" style="403" customWidth="1"/>
    <col min="10507" max="10507" width="19.85546875" style="403" customWidth="1"/>
    <col min="10508" max="10508" width="16.5703125" style="403" customWidth="1"/>
    <col min="10509" max="10509" width="13" style="403" customWidth="1"/>
    <col min="10510" max="10510" width="17" style="403" customWidth="1"/>
    <col min="10511" max="10511" width="13" style="403" customWidth="1"/>
    <col min="10512" max="10512" width="20.42578125" style="403" customWidth="1"/>
    <col min="10513" max="10513" width="13" style="403" customWidth="1"/>
    <col min="10514" max="10758" width="9.140625" style="403"/>
    <col min="10759" max="10759" width="40.85546875" style="403" customWidth="1"/>
    <col min="10760" max="10760" width="0" style="403" hidden="1" customWidth="1"/>
    <col min="10761" max="10761" width="20.140625" style="403" customWidth="1"/>
    <col min="10762" max="10762" width="14.140625" style="403" customWidth="1"/>
    <col min="10763" max="10763" width="19.85546875" style="403" customWidth="1"/>
    <col min="10764" max="10764" width="16.5703125" style="403" customWidth="1"/>
    <col min="10765" max="10765" width="13" style="403" customWidth="1"/>
    <col min="10766" max="10766" width="17" style="403" customWidth="1"/>
    <col min="10767" max="10767" width="13" style="403" customWidth="1"/>
    <col min="10768" max="10768" width="20.42578125" style="403" customWidth="1"/>
    <col min="10769" max="10769" width="13" style="403" customWidth="1"/>
    <col min="10770" max="11014" width="9.140625" style="403"/>
    <col min="11015" max="11015" width="40.85546875" style="403" customWidth="1"/>
    <col min="11016" max="11016" width="0" style="403" hidden="1" customWidth="1"/>
    <col min="11017" max="11017" width="20.140625" style="403" customWidth="1"/>
    <col min="11018" max="11018" width="14.140625" style="403" customWidth="1"/>
    <col min="11019" max="11019" width="19.85546875" style="403" customWidth="1"/>
    <col min="11020" max="11020" width="16.5703125" style="403" customWidth="1"/>
    <col min="11021" max="11021" width="13" style="403" customWidth="1"/>
    <col min="11022" max="11022" width="17" style="403" customWidth="1"/>
    <col min="11023" max="11023" width="13" style="403" customWidth="1"/>
    <col min="11024" max="11024" width="20.42578125" style="403" customWidth="1"/>
    <col min="11025" max="11025" width="13" style="403" customWidth="1"/>
    <col min="11026" max="11270" width="9.140625" style="403"/>
    <col min="11271" max="11271" width="40.85546875" style="403" customWidth="1"/>
    <col min="11272" max="11272" width="0" style="403" hidden="1" customWidth="1"/>
    <col min="11273" max="11273" width="20.140625" style="403" customWidth="1"/>
    <col min="11274" max="11274" width="14.140625" style="403" customWidth="1"/>
    <col min="11275" max="11275" width="19.85546875" style="403" customWidth="1"/>
    <col min="11276" max="11276" width="16.5703125" style="403" customWidth="1"/>
    <col min="11277" max="11277" width="13" style="403" customWidth="1"/>
    <col min="11278" max="11278" width="17" style="403" customWidth="1"/>
    <col min="11279" max="11279" width="13" style="403" customWidth="1"/>
    <col min="11280" max="11280" width="20.42578125" style="403" customWidth="1"/>
    <col min="11281" max="11281" width="13" style="403" customWidth="1"/>
    <col min="11282" max="11526" width="9.140625" style="403"/>
    <col min="11527" max="11527" width="40.85546875" style="403" customWidth="1"/>
    <col min="11528" max="11528" width="0" style="403" hidden="1" customWidth="1"/>
    <col min="11529" max="11529" width="20.140625" style="403" customWidth="1"/>
    <col min="11530" max="11530" width="14.140625" style="403" customWidth="1"/>
    <col min="11531" max="11531" width="19.85546875" style="403" customWidth="1"/>
    <col min="11532" max="11532" width="16.5703125" style="403" customWidth="1"/>
    <col min="11533" max="11533" width="13" style="403" customWidth="1"/>
    <col min="11534" max="11534" width="17" style="403" customWidth="1"/>
    <col min="11535" max="11535" width="13" style="403" customWidth="1"/>
    <col min="11536" max="11536" width="20.42578125" style="403" customWidth="1"/>
    <col min="11537" max="11537" width="13" style="403" customWidth="1"/>
    <col min="11538" max="11782" width="9.140625" style="403"/>
    <col min="11783" max="11783" width="40.85546875" style="403" customWidth="1"/>
    <col min="11784" max="11784" width="0" style="403" hidden="1" customWidth="1"/>
    <col min="11785" max="11785" width="20.140625" style="403" customWidth="1"/>
    <col min="11786" max="11786" width="14.140625" style="403" customWidth="1"/>
    <col min="11787" max="11787" width="19.85546875" style="403" customWidth="1"/>
    <col min="11788" max="11788" width="16.5703125" style="403" customWidth="1"/>
    <col min="11789" max="11789" width="13" style="403" customWidth="1"/>
    <col min="11790" max="11790" width="17" style="403" customWidth="1"/>
    <col min="11791" max="11791" width="13" style="403" customWidth="1"/>
    <col min="11792" max="11792" width="20.42578125" style="403" customWidth="1"/>
    <col min="11793" max="11793" width="13" style="403" customWidth="1"/>
    <col min="11794" max="12038" width="9.140625" style="403"/>
    <col min="12039" max="12039" width="40.85546875" style="403" customWidth="1"/>
    <col min="12040" max="12040" width="0" style="403" hidden="1" customWidth="1"/>
    <col min="12041" max="12041" width="20.140625" style="403" customWidth="1"/>
    <col min="12042" max="12042" width="14.140625" style="403" customWidth="1"/>
    <col min="12043" max="12043" width="19.85546875" style="403" customWidth="1"/>
    <col min="12044" max="12044" width="16.5703125" style="403" customWidth="1"/>
    <col min="12045" max="12045" width="13" style="403" customWidth="1"/>
    <col min="12046" max="12046" width="17" style="403" customWidth="1"/>
    <col min="12047" max="12047" width="13" style="403" customWidth="1"/>
    <col min="12048" max="12048" width="20.42578125" style="403" customWidth="1"/>
    <col min="12049" max="12049" width="13" style="403" customWidth="1"/>
    <col min="12050" max="12294" width="9.140625" style="403"/>
    <col min="12295" max="12295" width="40.85546875" style="403" customWidth="1"/>
    <col min="12296" max="12296" width="0" style="403" hidden="1" customWidth="1"/>
    <col min="12297" max="12297" width="20.140625" style="403" customWidth="1"/>
    <col min="12298" max="12298" width="14.140625" style="403" customWidth="1"/>
    <col min="12299" max="12299" width="19.85546875" style="403" customWidth="1"/>
    <col min="12300" max="12300" width="16.5703125" style="403" customWidth="1"/>
    <col min="12301" max="12301" width="13" style="403" customWidth="1"/>
    <col min="12302" max="12302" width="17" style="403" customWidth="1"/>
    <col min="12303" max="12303" width="13" style="403" customWidth="1"/>
    <col min="12304" max="12304" width="20.42578125" style="403" customWidth="1"/>
    <col min="12305" max="12305" width="13" style="403" customWidth="1"/>
    <col min="12306" max="12550" width="9.140625" style="403"/>
    <col min="12551" max="12551" width="40.85546875" style="403" customWidth="1"/>
    <col min="12552" max="12552" width="0" style="403" hidden="1" customWidth="1"/>
    <col min="12553" max="12553" width="20.140625" style="403" customWidth="1"/>
    <col min="12554" max="12554" width="14.140625" style="403" customWidth="1"/>
    <col min="12555" max="12555" width="19.85546875" style="403" customWidth="1"/>
    <col min="12556" max="12556" width="16.5703125" style="403" customWidth="1"/>
    <col min="12557" max="12557" width="13" style="403" customWidth="1"/>
    <col min="12558" max="12558" width="17" style="403" customWidth="1"/>
    <col min="12559" max="12559" width="13" style="403" customWidth="1"/>
    <col min="12560" max="12560" width="20.42578125" style="403" customWidth="1"/>
    <col min="12561" max="12561" width="13" style="403" customWidth="1"/>
    <col min="12562" max="12806" width="9.140625" style="403"/>
    <col min="12807" max="12807" width="40.85546875" style="403" customWidth="1"/>
    <col min="12808" max="12808" width="0" style="403" hidden="1" customWidth="1"/>
    <col min="12809" max="12809" width="20.140625" style="403" customWidth="1"/>
    <col min="12810" max="12810" width="14.140625" style="403" customWidth="1"/>
    <col min="12811" max="12811" width="19.85546875" style="403" customWidth="1"/>
    <col min="12812" max="12812" width="16.5703125" style="403" customWidth="1"/>
    <col min="12813" max="12813" width="13" style="403" customWidth="1"/>
    <col min="12814" max="12814" width="17" style="403" customWidth="1"/>
    <col min="12815" max="12815" width="13" style="403" customWidth="1"/>
    <col min="12816" max="12816" width="20.42578125" style="403" customWidth="1"/>
    <col min="12817" max="12817" width="13" style="403" customWidth="1"/>
    <col min="12818" max="13062" width="9.140625" style="403"/>
    <col min="13063" max="13063" width="40.85546875" style="403" customWidth="1"/>
    <col min="13064" max="13064" width="0" style="403" hidden="1" customWidth="1"/>
    <col min="13065" max="13065" width="20.140625" style="403" customWidth="1"/>
    <col min="13066" max="13066" width="14.140625" style="403" customWidth="1"/>
    <col min="13067" max="13067" width="19.85546875" style="403" customWidth="1"/>
    <col min="13068" max="13068" width="16.5703125" style="403" customWidth="1"/>
    <col min="13069" max="13069" width="13" style="403" customWidth="1"/>
    <col min="13070" max="13070" width="17" style="403" customWidth="1"/>
    <col min="13071" max="13071" width="13" style="403" customWidth="1"/>
    <col min="13072" max="13072" width="20.42578125" style="403" customWidth="1"/>
    <col min="13073" max="13073" width="13" style="403" customWidth="1"/>
    <col min="13074" max="13318" width="9.140625" style="403"/>
    <col min="13319" max="13319" width="40.85546875" style="403" customWidth="1"/>
    <col min="13320" max="13320" width="0" style="403" hidden="1" customWidth="1"/>
    <col min="13321" max="13321" width="20.140625" style="403" customWidth="1"/>
    <col min="13322" max="13322" width="14.140625" style="403" customWidth="1"/>
    <col min="13323" max="13323" width="19.85546875" style="403" customWidth="1"/>
    <col min="13324" max="13324" width="16.5703125" style="403" customWidth="1"/>
    <col min="13325" max="13325" width="13" style="403" customWidth="1"/>
    <col min="13326" max="13326" width="17" style="403" customWidth="1"/>
    <col min="13327" max="13327" width="13" style="403" customWidth="1"/>
    <col min="13328" max="13328" width="20.42578125" style="403" customWidth="1"/>
    <col min="13329" max="13329" width="13" style="403" customWidth="1"/>
    <col min="13330" max="13574" width="9.140625" style="403"/>
    <col min="13575" max="13575" width="40.85546875" style="403" customWidth="1"/>
    <col min="13576" max="13576" width="0" style="403" hidden="1" customWidth="1"/>
    <col min="13577" max="13577" width="20.140625" style="403" customWidth="1"/>
    <col min="13578" max="13578" width="14.140625" style="403" customWidth="1"/>
    <col min="13579" max="13579" width="19.85546875" style="403" customWidth="1"/>
    <col min="13580" max="13580" width="16.5703125" style="403" customWidth="1"/>
    <col min="13581" max="13581" width="13" style="403" customWidth="1"/>
    <col min="13582" max="13582" width="17" style="403" customWidth="1"/>
    <col min="13583" max="13583" width="13" style="403" customWidth="1"/>
    <col min="13584" max="13584" width="20.42578125" style="403" customWidth="1"/>
    <col min="13585" max="13585" width="13" style="403" customWidth="1"/>
    <col min="13586" max="13830" width="9.140625" style="403"/>
    <col min="13831" max="13831" width="40.85546875" style="403" customWidth="1"/>
    <col min="13832" max="13832" width="0" style="403" hidden="1" customWidth="1"/>
    <col min="13833" max="13833" width="20.140625" style="403" customWidth="1"/>
    <col min="13834" max="13834" width="14.140625" style="403" customWidth="1"/>
    <col min="13835" max="13835" width="19.85546875" style="403" customWidth="1"/>
    <col min="13836" max="13836" width="16.5703125" style="403" customWidth="1"/>
    <col min="13837" max="13837" width="13" style="403" customWidth="1"/>
    <col min="13838" max="13838" width="17" style="403" customWidth="1"/>
    <col min="13839" max="13839" width="13" style="403" customWidth="1"/>
    <col min="13840" max="13840" width="20.42578125" style="403" customWidth="1"/>
    <col min="13841" max="13841" width="13" style="403" customWidth="1"/>
    <col min="13842" max="14086" width="9.140625" style="403"/>
    <col min="14087" max="14087" width="40.85546875" style="403" customWidth="1"/>
    <col min="14088" max="14088" width="0" style="403" hidden="1" customWidth="1"/>
    <col min="14089" max="14089" width="20.140625" style="403" customWidth="1"/>
    <col min="14090" max="14090" width="14.140625" style="403" customWidth="1"/>
    <col min="14091" max="14091" width="19.85546875" style="403" customWidth="1"/>
    <col min="14092" max="14092" width="16.5703125" style="403" customWidth="1"/>
    <col min="14093" max="14093" width="13" style="403" customWidth="1"/>
    <col min="14094" max="14094" width="17" style="403" customWidth="1"/>
    <col min="14095" max="14095" width="13" style="403" customWidth="1"/>
    <col min="14096" max="14096" width="20.42578125" style="403" customWidth="1"/>
    <col min="14097" max="14097" width="13" style="403" customWidth="1"/>
    <col min="14098" max="14342" width="9.140625" style="403"/>
    <col min="14343" max="14343" width="40.85546875" style="403" customWidth="1"/>
    <col min="14344" max="14344" width="0" style="403" hidden="1" customWidth="1"/>
    <col min="14345" max="14345" width="20.140625" style="403" customWidth="1"/>
    <col min="14346" max="14346" width="14.140625" style="403" customWidth="1"/>
    <col min="14347" max="14347" width="19.85546875" style="403" customWidth="1"/>
    <col min="14348" max="14348" width="16.5703125" style="403" customWidth="1"/>
    <col min="14349" max="14349" width="13" style="403" customWidth="1"/>
    <col min="14350" max="14350" width="17" style="403" customWidth="1"/>
    <col min="14351" max="14351" width="13" style="403" customWidth="1"/>
    <col min="14352" max="14352" width="20.42578125" style="403" customWidth="1"/>
    <col min="14353" max="14353" width="13" style="403" customWidth="1"/>
    <col min="14354" max="14598" width="9.140625" style="403"/>
    <col min="14599" max="14599" width="40.85546875" style="403" customWidth="1"/>
    <col min="14600" max="14600" width="0" style="403" hidden="1" customWidth="1"/>
    <col min="14601" max="14601" width="20.140625" style="403" customWidth="1"/>
    <col min="14602" max="14602" width="14.140625" style="403" customWidth="1"/>
    <col min="14603" max="14603" width="19.85546875" style="403" customWidth="1"/>
    <col min="14604" max="14604" width="16.5703125" style="403" customWidth="1"/>
    <col min="14605" max="14605" width="13" style="403" customWidth="1"/>
    <col min="14606" max="14606" width="17" style="403" customWidth="1"/>
    <col min="14607" max="14607" width="13" style="403" customWidth="1"/>
    <col min="14608" max="14608" width="20.42578125" style="403" customWidth="1"/>
    <col min="14609" max="14609" width="13" style="403" customWidth="1"/>
    <col min="14610" max="14854" width="9.140625" style="403"/>
    <col min="14855" max="14855" width="40.85546875" style="403" customWidth="1"/>
    <col min="14856" max="14856" width="0" style="403" hidden="1" customWidth="1"/>
    <col min="14857" max="14857" width="20.140625" style="403" customWidth="1"/>
    <col min="14858" max="14858" width="14.140625" style="403" customWidth="1"/>
    <col min="14859" max="14859" width="19.85546875" style="403" customWidth="1"/>
    <col min="14860" max="14860" width="16.5703125" style="403" customWidth="1"/>
    <col min="14861" max="14861" width="13" style="403" customWidth="1"/>
    <col min="14862" max="14862" width="17" style="403" customWidth="1"/>
    <col min="14863" max="14863" width="13" style="403" customWidth="1"/>
    <col min="14864" max="14864" width="20.42578125" style="403" customWidth="1"/>
    <col min="14865" max="14865" width="13" style="403" customWidth="1"/>
    <col min="14866" max="15110" width="9.140625" style="403"/>
    <col min="15111" max="15111" width="40.85546875" style="403" customWidth="1"/>
    <col min="15112" max="15112" width="0" style="403" hidden="1" customWidth="1"/>
    <col min="15113" max="15113" width="20.140625" style="403" customWidth="1"/>
    <col min="15114" max="15114" width="14.140625" style="403" customWidth="1"/>
    <col min="15115" max="15115" width="19.85546875" style="403" customWidth="1"/>
    <col min="15116" max="15116" width="16.5703125" style="403" customWidth="1"/>
    <col min="15117" max="15117" width="13" style="403" customWidth="1"/>
    <col min="15118" max="15118" width="17" style="403" customWidth="1"/>
    <col min="15119" max="15119" width="13" style="403" customWidth="1"/>
    <col min="15120" max="15120" width="20.42578125" style="403" customWidth="1"/>
    <col min="15121" max="15121" width="13" style="403" customWidth="1"/>
    <col min="15122" max="15366" width="9.140625" style="403"/>
    <col min="15367" max="15367" width="40.85546875" style="403" customWidth="1"/>
    <col min="15368" max="15368" width="0" style="403" hidden="1" customWidth="1"/>
    <col min="15369" max="15369" width="20.140625" style="403" customWidth="1"/>
    <col min="15370" max="15370" width="14.140625" style="403" customWidth="1"/>
    <col min="15371" max="15371" width="19.85546875" style="403" customWidth="1"/>
    <col min="15372" max="15372" width="16.5703125" style="403" customWidth="1"/>
    <col min="15373" max="15373" width="13" style="403" customWidth="1"/>
    <col min="15374" max="15374" width="17" style="403" customWidth="1"/>
    <col min="15375" max="15375" width="13" style="403" customWidth="1"/>
    <col min="15376" max="15376" width="20.42578125" style="403" customWidth="1"/>
    <col min="15377" max="15377" width="13" style="403" customWidth="1"/>
    <col min="15378" max="15622" width="9.140625" style="403"/>
    <col min="15623" max="15623" width="40.85546875" style="403" customWidth="1"/>
    <col min="15624" max="15624" width="0" style="403" hidden="1" customWidth="1"/>
    <col min="15625" max="15625" width="20.140625" style="403" customWidth="1"/>
    <col min="15626" max="15626" width="14.140625" style="403" customWidth="1"/>
    <col min="15627" max="15627" width="19.85546875" style="403" customWidth="1"/>
    <col min="15628" max="15628" width="16.5703125" style="403" customWidth="1"/>
    <col min="15629" max="15629" width="13" style="403" customWidth="1"/>
    <col min="15630" max="15630" width="17" style="403" customWidth="1"/>
    <col min="15631" max="15631" width="13" style="403" customWidth="1"/>
    <col min="15632" max="15632" width="20.42578125" style="403" customWidth="1"/>
    <col min="15633" max="15633" width="13" style="403" customWidth="1"/>
    <col min="15634" max="15878" width="9.140625" style="403"/>
    <col min="15879" max="15879" width="40.85546875" style="403" customWidth="1"/>
    <col min="15880" max="15880" width="0" style="403" hidden="1" customWidth="1"/>
    <col min="15881" max="15881" width="20.140625" style="403" customWidth="1"/>
    <col min="15882" max="15882" width="14.140625" style="403" customWidth="1"/>
    <col min="15883" max="15883" width="19.85546875" style="403" customWidth="1"/>
    <col min="15884" max="15884" width="16.5703125" style="403" customWidth="1"/>
    <col min="15885" max="15885" width="13" style="403" customWidth="1"/>
    <col min="15886" max="15886" width="17" style="403" customWidth="1"/>
    <col min="15887" max="15887" width="13" style="403" customWidth="1"/>
    <col min="15888" max="15888" width="20.42578125" style="403" customWidth="1"/>
    <col min="15889" max="15889" width="13" style="403" customWidth="1"/>
    <col min="15890" max="16134" width="9.140625" style="403"/>
    <col min="16135" max="16135" width="40.85546875" style="403" customWidth="1"/>
    <col min="16136" max="16136" width="0" style="403" hidden="1" customWidth="1"/>
    <col min="16137" max="16137" width="20.140625" style="403" customWidth="1"/>
    <col min="16138" max="16138" width="14.140625" style="403" customWidth="1"/>
    <col min="16139" max="16139" width="19.85546875" style="403" customWidth="1"/>
    <col min="16140" max="16140" width="16.5703125" style="403" customWidth="1"/>
    <col min="16141" max="16141" width="13" style="403" customWidth="1"/>
    <col min="16142" max="16142" width="17" style="403" customWidth="1"/>
    <col min="16143" max="16143" width="13" style="403" customWidth="1"/>
    <col min="16144" max="16144" width="20.42578125" style="403" customWidth="1"/>
    <col min="16145" max="16145" width="13" style="403" customWidth="1"/>
    <col min="16146" max="16384" width="9.140625" style="403"/>
  </cols>
  <sheetData>
    <row r="1" spans="1:17" ht="40.5" customHeight="1">
      <c r="A1" s="511" t="s">
        <v>593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</row>
    <row r="2" spans="1:17" ht="82.5" customHeight="1">
      <c r="A2" s="404" t="s">
        <v>576</v>
      </c>
      <c r="B2" s="405" t="s">
        <v>503</v>
      </c>
      <c r="C2" s="877" t="s">
        <v>577</v>
      </c>
      <c r="D2" s="878"/>
      <c r="E2" s="406" t="s">
        <v>505</v>
      </c>
      <c r="F2" s="875" t="s">
        <v>578</v>
      </c>
      <c r="G2" s="876"/>
      <c r="H2" s="406" t="s">
        <v>505</v>
      </c>
      <c r="I2" s="875" t="s">
        <v>599</v>
      </c>
      <c r="J2" s="876"/>
      <c r="K2" s="407" t="s">
        <v>579</v>
      </c>
      <c r="L2" s="875" t="s">
        <v>580</v>
      </c>
      <c r="M2" s="876"/>
      <c r="N2" s="406" t="s">
        <v>505</v>
      </c>
      <c r="O2" s="875" t="s">
        <v>581</v>
      </c>
      <c r="P2" s="876"/>
      <c r="Q2" s="406" t="s">
        <v>505</v>
      </c>
    </row>
    <row r="3" spans="1:17">
      <c r="A3" s="404"/>
      <c r="B3" s="405"/>
      <c r="C3" s="408" t="s">
        <v>285</v>
      </c>
      <c r="D3" s="409" t="s">
        <v>287</v>
      </c>
      <c r="E3" s="406"/>
      <c r="F3" s="410" t="s">
        <v>285</v>
      </c>
      <c r="G3" s="407" t="s">
        <v>287</v>
      </c>
      <c r="H3" s="406"/>
      <c r="I3" s="410" t="s">
        <v>285</v>
      </c>
      <c r="J3" s="407" t="s">
        <v>287</v>
      </c>
      <c r="K3" s="407"/>
      <c r="L3" s="410" t="s">
        <v>285</v>
      </c>
      <c r="M3" s="407" t="s">
        <v>287</v>
      </c>
      <c r="N3" s="406"/>
      <c r="O3" s="410" t="s">
        <v>285</v>
      </c>
      <c r="P3" s="407" t="s">
        <v>287</v>
      </c>
      <c r="Q3" s="406"/>
    </row>
    <row r="4" spans="1:17" ht="23.25" customHeight="1">
      <c r="A4" s="404"/>
      <c r="B4" s="411" t="s">
        <v>547</v>
      </c>
      <c r="C4" s="412"/>
      <c r="D4" s="413"/>
      <c r="E4" s="414"/>
      <c r="F4" s="415"/>
      <c r="G4" s="416"/>
      <c r="H4" s="414"/>
      <c r="I4" s="415"/>
      <c r="J4" s="416"/>
      <c r="K4" s="407"/>
      <c r="L4" s="415"/>
      <c r="M4" s="416"/>
      <c r="N4" s="414"/>
      <c r="O4" s="415"/>
      <c r="P4" s="416"/>
      <c r="Q4" s="414"/>
    </row>
    <row r="5" spans="1:17" ht="23.25" customHeight="1">
      <c r="A5" s="404">
        <v>1</v>
      </c>
      <c r="B5" s="417" t="s">
        <v>408</v>
      </c>
      <c r="C5" s="418">
        <v>13033</v>
      </c>
      <c r="D5" s="419">
        <v>1303.2999999999997</v>
      </c>
      <c r="E5" s="420">
        <f t="shared" ref="E5:E12" si="0">D5/$D$37*100</f>
        <v>0.66036758950523233</v>
      </c>
      <c r="F5" s="421"/>
      <c r="G5" s="422"/>
      <c r="H5" s="420">
        <f>G5/$G$37*100</f>
        <v>0</v>
      </c>
      <c r="I5" s="421"/>
      <c r="J5" s="422"/>
      <c r="K5" s="423"/>
      <c r="L5" s="421"/>
      <c r="M5" s="422"/>
      <c r="N5" s="420">
        <f>M5/$M$37*100</f>
        <v>0</v>
      </c>
      <c r="O5" s="421"/>
      <c r="P5" s="422"/>
      <c r="Q5" s="420">
        <f>P5/$P$37*100</f>
        <v>0</v>
      </c>
    </row>
    <row r="6" spans="1:17" ht="23.25" customHeight="1">
      <c r="A6" s="404">
        <v>2</v>
      </c>
      <c r="B6" s="424" t="s">
        <v>582</v>
      </c>
      <c r="C6" s="418">
        <v>785519</v>
      </c>
      <c r="D6" s="419">
        <v>1954.8015</v>
      </c>
      <c r="E6" s="420">
        <f t="shared" si="0"/>
        <v>0.99047614096233616</v>
      </c>
      <c r="F6" s="425">
        <f>'STATE- GOA'!$C$206</f>
        <v>138011</v>
      </c>
      <c r="G6" s="426">
        <f>'STATE- GOA'!$D$206</f>
        <v>274.46850000000001</v>
      </c>
      <c r="H6" s="420">
        <f t="shared" ref="H6:H37" si="1">G6/$G$37*100</f>
        <v>9.4521676617836352</v>
      </c>
      <c r="I6" s="425">
        <f>'STATE- GOA'!$E$206</f>
        <v>136810</v>
      </c>
      <c r="J6" s="426">
        <f>'STATE- GOA'!$F$206</f>
        <v>274.46999999999997</v>
      </c>
      <c r="K6" s="423">
        <f>J6/G6</f>
        <v>1.0000054651080177</v>
      </c>
      <c r="L6" s="425">
        <f>'STATE- GOA'!$R$206</f>
        <v>137859</v>
      </c>
      <c r="M6" s="426">
        <f>'STATE- GOA'!$S$206</f>
        <v>273.02949999999998</v>
      </c>
      <c r="N6" s="420">
        <f t="shared" ref="N6:N37" si="2">M6/$M$37*100</f>
        <v>7.9074555788391594</v>
      </c>
      <c r="O6" s="425">
        <f>'STATE- GOA'!$AA$206</f>
        <v>137859</v>
      </c>
      <c r="P6" s="426">
        <f>'STATE- GOA'!$AB$206</f>
        <v>273.02949999999998</v>
      </c>
      <c r="Q6" s="420">
        <f t="shared" ref="Q6:Q37" si="3">P6/$P$37*100</f>
        <v>8.4585466758287495</v>
      </c>
    </row>
    <row r="7" spans="1:17" ht="23.25" customHeight="1">
      <c r="A7" s="404">
        <v>3</v>
      </c>
      <c r="B7" s="417" t="s">
        <v>382</v>
      </c>
      <c r="C7" s="418"/>
      <c r="D7" s="419"/>
      <c r="E7" s="420">
        <f t="shared" si="0"/>
        <v>0</v>
      </c>
      <c r="F7" s="421">
        <f>'STATE- GOA'!$C$218</f>
        <v>19622</v>
      </c>
      <c r="G7" s="422">
        <f>'STATE- GOA'!$D$218</f>
        <v>65.123999999999995</v>
      </c>
      <c r="H7" s="420">
        <f t="shared" si="1"/>
        <v>2.2427454035927523</v>
      </c>
      <c r="I7" s="421">
        <f>'STATE- GOA'!$E$218</f>
        <v>18249</v>
      </c>
      <c r="J7" s="422">
        <f>'STATE- GOA'!$F$218</f>
        <v>60.207000000000001</v>
      </c>
      <c r="K7" s="423">
        <f t="shared" ref="K7:K37" si="4">J7/G7</f>
        <v>0.92449788096554275</v>
      </c>
      <c r="L7" s="421">
        <f>'STATE- GOA'!$R$218</f>
        <v>18275</v>
      </c>
      <c r="M7" s="422">
        <f>'STATE- GOA'!$S$218</f>
        <v>60.646000000000008</v>
      </c>
      <c r="N7" s="420">
        <f t="shared" si="2"/>
        <v>1.7564239433258304</v>
      </c>
      <c r="O7" s="421">
        <f>'STATE- GOA'!$AA$218</f>
        <v>18275</v>
      </c>
      <c r="P7" s="422">
        <f>'STATE- GOA'!$AB$218</f>
        <v>60.646000000000008</v>
      </c>
      <c r="Q7" s="420">
        <f t="shared" si="3"/>
        <v>1.8788336853794569</v>
      </c>
    </row>
    <row r="8" spans="1:17" ht="23.25" customHeight="1">
      <c r="A8" s="404" t="s">
        <v>583</v>
      </c>
      <c r="B8" s="424" t="s">
        <v>584</v>
      </c>
      <c r="C8" s="418"/>
      <c r="D8" s="419"/>
      <c r="E8" s="420">
        <f t="shared" si="0"/>
        <v>0</v>
      </c>
      <c r="F8" s="425"/>
      <c r="G8" s="426"/>
      <c r="H8" s="420">
        <f t="shared" si="1"/>
        <v>0</v>
      </c>
      <c r="I8" s="425"/>
      <c r="J8" s="426"/>
      <c r="K8" s="423"/>
      <c r="L8" s="425"/>
      <c r="M8" s="426"/>
      <c r="N8" s="420">
        <f t="shared" si="2"/>
        <v>0</v>
      </c>
      <c r="O8" s="425"/>
      <c r="P8" s="426"/>
      <c r="Q8" s="420">
        <f t="shared" si="3"/>
        <v>0</v>
      </c>
    </row>
    <row r="9" spans="1:17" ht="23.25" customHeight="1">
      <c r="A9" s="404" t="s">
        <v>585</v>
      </c>
      <c r="B9" s="427" t="s">
        <v>507</v>
      </c>
      <c r="C9" s="418"/>
      <c r="D9" s="419"/>
      <c r="E9" s="420">
        <f t="shared" si="0"/>
        <v>0</v>
      </c>
      <c r="F9" s="425"/>
      <c r="G9" s="426"/>
      <c r="H9" s="420">
        <f t="shared" si="1"/>
        <v>0</v>
      </c>
      <c r="I9" s="425"/>
      <c r="J9" s="426"/>
      <c r="K9" s="423"/>
      <c r="L9" s="425"/>
      <c r="M9" s="426"/>
      <c r="N9" s="420">
        <f t="shared" si="2"/>
        <v>0</v>
      </c>
      <c r="O9" s="425"/>
      <c r="P9" s="426"/>
      <c r="Q9" s="420">
        <f t="shared" si="3"/>
        <v>0</v>
      </c>
    </row>
    <row r="10" spans="1:17" ht="23.25" customHeight="1">
      <c r="A10" s="404">
        <v>5</v>
      </c>
      <c r="B10" s="424" t="s">
        <v>417</v>
      </c>
      <c r="C10" s="418">
        <v>89</v>
      </c>
      <c r="D10" s="419">
        <v>3298.8650000000002</v>
      </c>
      <c r="E10" s="420">
        <f t="shared" si="0"/>
        <v>1.6714981417579826</v>
      </c>
      <c r="F10" s="425"/>
      <c r="G10" s="426"/>
      <c r="H10" s="420">
        <f t="shared" si="1"/>
        <v>0</v>
      </c>
      <c r="I10" s="425"/>
      <c r="J10" s="426"/>
      <c r="K10" s="423"/>
      <c r="L10" s="425"/>
      <c r="M10" s="426"/>
      <c r="N10" s="420">
        <f t="shared" si="2"/>
        <v>0</v>
      </c>
      <c r="O10" s="425"/>
      <c r="P10" s="426"/>
      <c r="Q10" s="420">
        <f t="shared" si="3"/>
        <v>0</v>
      </c>
    </row>
    <row r="11" spans="1:17" ht="23.25" customHeight="1">
      <c r="A11" s="404">
        <v>6</v>
      </c>
      <c r="B11" s="424" t="s">
        <v>418</v>
      </c>
      <c r="C11" s="418">
        <v>97952</v>
      </c>
      <c r="D11" s="419">
        <v>2644.7039999999997</v>
      </c>
      <c r="E11" s="420">
        <f t="shared" si="0"/>
        <v>1.3400420512812445</v>
      </c>
      <c r="F11" s="425">
        <f>'STATE- GOA'!$C$346</f>
        <v>1367</v>
      </c>
      <c r="G11" s="426">
        <f>'STATE- GOA'!$D$346</f>
        <v>41.010000000000005</v>
      </c>
      <c r="H11" s="420">
        <f t="shared" si="1"/>
        <v>1.4123055862867575</v>
      </c>
      <c r="I11" s="425">
        <f>'STATE- GOA'!$E$346</f>
        <v>625</v>
      </c>
      <c r="J11" s="426">
        <f>'STATE- GOA'!$F$346</f>
        <v>20.509999999999998</v>
      </c>
      <c r="K11" s="423">
        <f t="shared" si="4"/>
        <v>0.50012192148256507</v>
      </c>
      <c r="L11" s="425">
        <f>'STATE- GOA'!$R$346</f>
        <v>1952</v>
      </c>
      <c r="M11" s="426">
        <f>'STATE- GOA'!$S$346</f>
        <v>58.559999999999995</v>
      </c>
      <c r="N11" s="420">
        <f t="shared" si="2"/>
        <v>1.6960094008040199</v>
      </c>
      <c r="O11" s="425">
        <f>'STATE- GOA'!$AA$346</f>
        <v>858</v>
      </c>
      <c r="P11" s="426">
        <f>'STATE- GOA'!$AB$346</f>
        <v>25.74</v>
      </c>
      <c r="Q11" s="420">
        <f t="shared" si="3"/>
        <v>0.79743394554739333</v>
      </c>
    </row>
    <row r="12" spans="1:17" ht="23.25" customHeight="1">
      <c r="A12" s="404">
        <v>7</v>
      </c>
      <c r="B12" s="424" t="s">
        <v>94</v>
      </c>
      <c r="C12" s="418">
        <v>56818</v>
      </c>
      <c r="D12" s="419">
        <v>3303.9999999999991</v>
      </c>
      <c r="E12" s="420">
        <f t="shared" si="0"/>
        <v>1.674099989047255</v>
      </c>
      <c r="F12" s="425">
        <f>'STATE- GOA'!$C$333</f>
        <v>1490</v>
      </c>
      <c r="G12" s="426">
        <f>'STATE- GOA'!$D$333</f>
        <v>83.12</v>
      </c>
      <c r="H12" s="420">
        <f t="shared" si="1"/>
        <v>2.8624930585748665</v>
      </c>
      <c r="I12" s="425">
        <f>'STATE- GOA'!$E$333</f>
        <v>1473</v>
      </c>
      <c r="J12" s="426">
        <f>'STATE- GOA'!$F$333</f>
        <v>82.27</v>
      </c>
      <c r="K12" s="423">
        <f t="shared" si="4"/>
        <v>0.98977382098171307</v>
      </c>
      <c r="L12" s="425">
        <f>'STATE- GOA'!$R$333</f>
        <v>1482</v>
      </c>
      <c r="M12" s="426">
        <f>'STATE- GOA'!$S$333</f>
        <v>82.800000000000011</v>
      </c>
      <c r="N12" s="420">
        <f t="shared" si="2"/>
        <v>2.3980460790056846</v>
      </c>
      <c r="O12" s="425">
        <f>'STATE- GOA'!$AA$333</f>
        <v>1482</v>
      </c>
      <c r="P12" s="426">
        <f>'STATE- GOA'!$AB$333</f>
        <v>82.800000000000011</v>
      </c>
      <c r="Q12" s="420">
        <f t="shared" si="3"/>
        <v>2.5651721325300767</v>
      </c>
    </row>
    <row r="13" spans="1:17" ht="23.25" customHeight="1">
      <c r="A13" s="404">
        <v>8</v>
      </c>
      <c r="B13" s="424" t="s">
        <v>586</v>
      </c>
      <c r="C13" s="418"/>
      <c r="D13" s="419"/>
      <c r="E13" s="420"/>
      <c r="F13" s="425"/>
      <c r="G13" s="426"/>
      <c r="H13" s="420">
        <f t="shared" si="1"/>
        <v>0</v>
      </c>
      <c r="I13" s="425"/>
      <c r="J13" s="426"/>
      <c r="K13" s="423"/>
      <c r="L13" s="425"/>
      <c r="M13" s="426"/>
      <c r="N13" s="420">
        <f t="shared" si="2"/>
        <v>0</v>
      </c>
      <c r="O13" s="425"/>
      <c r="P13" s="426"/>
      <c r="Q13" s="420">
        <f t="shared" si="3"/>
        <v>0</v>
      </c>
    </row>
    <row r="14" spans="1:17" ht="23.25" customHeight="1">
      <c r="A14" s="404">
        <v>9</v>
      </c>
      <c r="B14" s="424" t="s">
        <v>98</v>
      </c>
      <c r="C14" s="418">
        <v>55057</v>
      </c>
      <c r="D14" s="419">
        <v>3864.9999999999991</v>
      </c>
      <c r="E14" s="420">
        <f t="shared" ref="E14:E37" si="5">D14/$D$37*100</f>
        <v>1.9583524387613924</v>
      </c>
      <c r="F14" s="425">
        <f>'STATE- GOA'!$C$342</f>
        <v>877</v>
      </c>
      <c r="G14" s="426">
        <f>'STATE- GOA'!$D$342</f>
        <v>53.5</v>
      </c>
      <c r="H14" s="420">
        <f t="shared" si="1"/>
        <v>1.8424371827930144</v>
      </c>
      <c r="I14" s="425">
        <f>'STATE- GOA'!$E$342</f>
        <v>866</v>
      </c>
      <c r="J14" s="426">
        <f>'STATE- GOA'!$F$342</f>
        <v>53.150000000000006</v>
      </c>
      <c r="K14" s="423">
        <f t="shared" si="4"/>
        <v>0.99345794392523379</v>
      </c>
      <c r="L14" s="425">
        <f>'STATE- GOA'!$R$342</f>
        <v>857</v>
      </c>
      <c r="M14" s="426">
        <f>'STATE- GOA'!$S$342</f>
        <v>52.7</v>
      </c>
      <c r="N14" s="420">
        <f t="shared" si="2"/>
        <v>1.5262926130869512</v>
      </c>
      <c r="O14" s="425">
        <f>'STATE- GOA'!$AA$342</f>
        <v>857</v>
      </c>
      <c r="P14" s="426">
        <f>'STATE- GOA'!$AB$342</f>
        <v>52.475000000000001</v>
      </c>
      <c r="Q14" s="420">
        <f t="shared" si="3"/>
        <v>1.6256933291608182</v>
      </c>
    </row>
    <row r="15" spans="1:17" ht="23.25" customHeight="1">
      <c r="A15" s="404">
        <v>10</v>
      </c>
      <c r="B15" s="424" t="s">
        <v>528</v>
      </c>
      <c r="C15" s="418"/>
      <c r="D15" s="419">
        <v>6211.0731999999998</v>
      </c>
      <c r="E15" s="420">
        <f t="shared" si="5"/>
        <v>3.1470815908267862</v>
      </c>
      <c r="F15" s="425"/>
      <c r="G15" s="426">
        <f>'STATE- GOA'!$D$395+'STATE- GOA'!$D$404</f>
        <v>134</v>
      </c>
      <c r="H15" s="420">
        <f t="shared" si="1"/>
        <v>4.614702476528298</v>
      </c>
      <c r="I15" s="425"/>
      <c r="J15" s="426">
        <f>'STATE- GOA'!$F$395+'STATE- GOA'!$F$404</f>
        <v>134</v>
      </c>
      <c r="K15" s="423">
        <f t="shared" si="4"/>
        <v>1</v>
      </c>
      <c r="L15" s="425"/>
      <c r="M15" s="426">
        <f>'STATE- GOA'!$S$395+'STATE- GOA'!$S$404</f>
        <v>140</v>
      </c>
      <c r="N15" s="420">
        <f t="shared" si="2"/>
        <v>4.054667283342944</v>
      </c>
      <c r="O15" s="425"/>
      <c r="P15" s="426">
        <f>'STATE- GOA'!$AB$395+'STATE- GOA'!$AB$404</f>
        <v>119</v>
      </c>
      <c r="Q15" s="420">
        <f t="shared" si="3"/>
        <v>3.6866604320178631</v>
      </c>
    </row>
    <row r="16" spans="1:17" ht="23.25" customHeight="1">
      <c r="A16" s="404"/>
      <c r="B16" s="411" t="s">
        <v>16</v>
      </c>
      <c r="C16" s="412">
        <f>SUM(C5:C15)</f>
        <v>1008468</v>
      </c>
      <c r="D16" s="413">
        <f>SUM(D5:D15)</f>
        <v>22581.743699999999</v>
      </c>
      <c r="E16" s="420">
        <f t="shared" si="5"/>
        <v>11.441917942142229</v>
      </c>
      <c r="F16" s="428">
        <f>SUM(F5:F15)</f>
        <v>161367</v>
      </c>
      <c r="G16" s="416">
        <f>SUM(G5:G15)</f>
        <v>651.22249999999997</v>
      </c>
      <c r="H16" s="420">
        <f t="shared" si="1"/>
        <v>22.426851369559323</v>
      </c>
      <c r="I16" s="428">
        <f>SUM(I5:I15)</f>
        <v>158023</v>
      </c>
      <c r="J16" s="416">
        <f>SUM(J5:J15)</f>
        <v>624.60699999999997</v>
      </c>
      <c r="K16" s="423">
        <f t="shared" si="4"/>
        <v>0.95912994406673602</v>
      </c>
      <c r="L16" s="428">
        <f>SUM(L5:L15)</f>
        <v>160425</v>
      </c>
      <c r="M16" s="416">
        <f>SUM(M5:M15)</f>
        <v>667.7355</v>
      </c>
      <c r="N16" s="420">
        <f t="shared" si="2"/>
        <v>19.33889489840459</v>
      </c>
      <c r="O16" s="428">
        <f>SUM(O5:O15)</f>
        <v>159331</v>
      </c>
      <c r="P16" s="416">
        <f>SUM(P5:P15)</f>
        <v>613.69050000000004</v>
      </c>
      <c r="Q16" s="420">
        <f t="shared" si="3"/>
        <v>19.012340200464358</v>
      </c>
    </row>
    <row r="17" spans="1:17" ht="23.25" customHeight="1">
      <c r="A17" s="404"/>
      <c r="B17" s="411" t="s">
        <v>553</v>
      </c>
      <c r="C17" s="412"/>
      <c r="D17" s="413"/>
      <c r="E17" s="420">
        <f t="shared" si="5"/>
        <v>0</v>
      </c>
      <c r="F17" s="429"/>
      <c r="G17" s="430"/>
      <c r="H17" s="420">
        <f t="shared" si="1"/>
        <v>0</v>
      </c>
      <c r="I17" s="429"/>
      <c r="J17" s="430"/>
      <c r="K17" s="423"/>
      <c r="L17" s="429"/>
      <c r="M17" s="430"/>
      <c r="N17" s="420">
        <f t="shared" si="2"/>
        <v>0</v>
      </c>
      <c r="O17" s="429"/>
      <c r="P17" s="430"/>
      <c r="Q17" s="420">
        <f t="shared" si="3"/>
        <v>0</v>
      </c>
    </row>
    <row r="18" spans="1:17" ht="23.25" customHeight="1">
      <c r="A18" s="404">
        <v>9</v>
      </c>
      <c r="B18" s="417" t="s">
        <v>509</v>
      </c>
      <c r="C18" s="418">
        <v>99989</v>
      </c>
      <c r="D18" s="419">
        <v>2999.6699999999996</v>
      </c>
      <c r="E18" s="420">
        <f t="shared" si="5"/>
        <v>1.5198993686880691</v>
      </c>
      <c r="F18" s="421"/>
      <c r="G18" s="422"/>
      <c r="H18" s="420">
        <f t="shared" si="1"/>
        <v>0</v>
      </c>
      <c r="I18" s="421"/>
      <c r="J18" s="422"/>
      <c r="K18" s="423"/>
      <c r="L18" s="421"/>
      <c r="M18" s="422"/>
      <c r="N18" s="420">
        <f t="shared" si="2"/>
        <v>0</v>
      </c>
      <c r="O18" s="421"/>
      <c r="P18" s="422"/>
      <c r="Q18" s="420">
        <f t="shared" si="3"/>
        <v>0</v>
      </c>
    </row>
    <row r="19" spans="1:17" ht="23.25" customHeight="1">
      <c r="A19" s="404">
        <v>10</v>
      </c>
      <c r="B19" s="424" t="s">
        <v>514</v>
      </c>
      <c r="C19" s="418">
        <v>117411</v>
      </c>
      <c r="D19" s="419">
        <v>6703.3350000000009</v>
      </c>
      <c r="E19" s="420">
        <f t="shared" si="5"/>
        <v>3.3965051604358609</v>
      </c>
      <c r="F19" s="425">
        <f>'STATE- GOA'!$C$193</f>
        <v>673</v>
      </c>
      <c r="G19" s="426">
        <f>'STATE- GOA'!$D$193</f>
        <v>33.65</v>
      </c>
      <c r="H19" s="420">
        <f t="shared" si="1"/>
        <v>1.1588413308595316</v>
      </c>
      <c r="I19" s="425">
        <f>'STATE- GOA'!$E$193</f>
        <v>328</v>
      </c>
      <c r="J19" s="426">
        <f>'STATE- GOA'!$F$193</f>
        <v>15.79</v>
      </c>
      <c r="K19" s="423">
        <f t="shared" si="4"/>
        <v>0.46924219910846954</v>
      </c>
      <c r="L19" s="425">
        <f>'STATE- GOA'!$R$193</f>
        <v>302</v>
      </c>
      <c r="M19" s="426">
        <f>'STATE- GOA'!$S$193</f>
        <v>15.100000000000001</v>
      </c>
      <c r="N19" s="420">
        <f t="shared" si="2"/>
        <v>0.43732482841770332</v>
      </c>
      <c r="O19" s="425">
        <f>'STATE- GOA'!$AA$193</f>
        <v>302</v>
      </c>
      <c r="P19" s="426">
        <f>'STATE- GOA'!$AB$193</f>
        <v>15.100000000000001</v>
      </c>
      <c r="Q19" s="420">
        <f t="shared" si="3"/>
        <v>0.46780313044932553</v>
      </c>
    </row>
    <row r="20" spans="1:17" ht="23.25" customHeight="1">
      <c r="A20" s="404">
        <v>11</v>
      </c>
      <c r="B20" s="424" t="s">
        <v>516</v>
      </c>
      <c r="C20" s="418">
        <v>221740</v>
      </c>
      <c r="D20" s="419">
        <v>2621.1840000000007</v>
      </c>
      <c r="E20" s="420">
        <f t="shared" si="5"/>
        <v>1.3281247293253153</v>
      </c>
      <c r="F20" s="425">
        <f>'STATE- GOA'!$C$290</f>
        <v>2982</v>
      </c>
      <c r="G20" s="426">
        <f>'STATE- GOA'!$D$290</f>
        <v>39.414000000000001</v>
      </c>
      <c r="H20" s="420">
        <f t="shared" si="1"/>
        <v>1.3573424135066146</v>
      </c>
      <c r="I20" s="425">
        <f>'STATE- GOA'!$E$290</f>
        <v>1609</v>
      </c>
      <c r="J20" s="426">
        <f>'STATE- GOA'!$F$290</f>
        <v>20.069999999999997</v>
      </c>
      <c r="K20" s="423">
        <f t="shared" si="4"/>
        <v>0.50920992540721566</v>
      </c>
      <c r="L20" s="425">
        <f>'STATE- GOA'!$R$290</f>
        <v>3278</v>
      </c>
      <c r="M20" s="426">
        <f>'STATE- GOA'!$S$290</f>
        <v>63.56</v>
      </c>
      <c r="N20" s="420">
        <f t="shared" si="2"/>
        <v>1.8408189466376967</v>
      </c>
      <c r="O20" s="425">
        <f>'STATE- GOA'!$AA$290</f>
        <v>3278</v>
      </c>
      <c r="P20" s="426">
        <f>'STATE- GOA'!$AB$290</f>
        <v>63.56</v>
      </c>
      <c r="Q20" s="420">
        <f t="shared" si="3"/>
        <v>1.969110395454247</v>
      </c>
    </row>
    <row r="21" spans="1:17" ht="23.25" customHeight="1">
      <c r="A21" s="404" t="s">
        <v>587</v>
      </c>
      <c r="B21" s="424" t="s">
        <v>588</v>
      </c>
      <c r="C21" s="418">
        <v>262</v>
      </c>
      <c r="D21" s="419">
        <v>7757.8399999999974</v>
      </c>
      <c r="E21" s="420">
        <f t="shared" si="5"/>
        <v>3.9308110953481705</v>
      </c>
      <c r="F21" s="425">
        <f>'STATE- GOA'!$C$304</f>
        <v>12</v>
      </c>
      <c r="G21" s="426">
        <f>'STATE- GOA'!$D$304</f>
        <v>336.52500000000003</v>
      </c>
      <c r="H21" s="420">
        <f t="shared" si="1"/>
        <v>11.589274260549892</v>
      </c>
      <c r="I21" s="425">
        <f>'STATE- GOA'!$E$304</f>
        <v>12</v>
      </c>
      <c r="J21" s="426">
        <f>'STATE- GOA'!$F$304</f>
        <v>298.19999999999993</v>
      </c>
      <c r="K21" s="423">
        <f t="shared" si="4"/>
        <v>0.88611544461778446</v>
      </c>
      <c r="L21" s="425">
        <f>'STATE- GOA'!$R$304</f>
        <v>12</v>
      </c>
      <c r="M21" s="426">
        <f>'STATE- GOA'!$S$304</f>
        <v>402.10831999999999</v>
      </c>
      <c r="N21" s="420">
        <f t="shared" si="2"/>
        <v>11.645824639028538</v>
      </c>
      <c r="O21" s="425">
        <f>'STATE- GOA'!$AA$304</f>
        <v>12</v>
      </c>
      <c r="P21" s="426">
        <f>'STATE- GOA'!$AB$304</f>
        <v>389.90832</v>
      </c>
      <c r="Q21" s="420">
        <f t="shared" si="3"/>
        <v>12.079492230744195</v>
      </c>
    </row>
    <row r="22" spans="1:17" ht="23.25" customHeight="1">
      <c r="A22" s="404" t="s">
        <v>589</v>
      </c>
      <c r="B22" s="424" t="s">
        <v>518</v>
      </c>
      <c r="C22" s="418">
        <v>4268</v>
      </c>
      <c r="D22" s="419">
        <v>14576.143999999998</v>
      </c>
      <c r="E22" s="420">
        <f t="shared" si="5"/>
        <v>7.3855697671765181</v>
      </c>
      <c r="F22" s="425">
        <f>'STATE- GOA'!$C$313</f>
        <v>105</v>
      </c>
      <c r="G22" s="426">
        <f>'STATE- GOA'!$D$313</f>
        <v>294</v>
      </c>
      <c r="H22" s="420">
        <f t="shared" si="1"/>
        <v>10.124794985815818</v>
      </c>
      <c r="I22" s="425">
        <f>'STATE- GOA'!$E$313</f>
        <v>105</v>
      </c>
      <c r="J22" s="426">
        <f>'STATE- GOA'!$F$313</f>
        <v>228.72</v>
      </c>
      <c r="K22" s="423">
        <f t="shared" si="4"/>
        <v>0.77795918367346939</v>
      </c>
      <c r="L22" s="425">
        <f>'STATE- GOA'!$R$313</f>
        <v>105</v>
      </c>
      <c r="M22" s="426">
        <f>'STATE- GOA'!$S$313</f>
        <v>341.38440000000008</v>
      </c>
      <c r="N22" s="420">
        <f t="shared" si="2"/>
        <v>9.8871439837404385</v>
      </c>
      <c r="O22" s="425">
        <f>'STATE- GOA'!$AA$313</f>
        <v>105</v>
      </c>
      <c r="P22" s="426">
        <f>'STATE- GOA'!$AB$313</f>
        <v>339.28440000000006</v>
      </c>
      <c r="Q22" s="420">
        <f t="shared" si="3"/>
        <v>10.51114598891531</v>
      </c>
    </row>
    <row r="23" spans="1:17" ht="23.25" customHeight="1">
      <c r="A23" s="404">
        <v>13</v>
      </c>
      <c r="B23" s="424" t="s">
        <v>515</v>
      </c>
      <c r="C23" s="418"/>
      <c r="D23" s="419">
        <v>3185.4932306917976</v>
      </c>
      <c r="E23" s="420">
        <f t="shared" si="5"/>
        <v>1.6140539293617566</v>
      </c>
      <c r="F23" s="425"/>
      <c r="G23" s="426">
        <f>'STATE- GOA'!$D$397+'STATE- GOA'!$D$398+'STATE- GOA'!$D$399</f>
        <v>29.020000000000003</v>
      </c>
      <c r="H23" s="420">
        <f t="shared" si="1"/>
        <v>0.99939302887202408</v>
      </c>
      <c r="I23" s="425"/>
      <c r="J23" s="426">
        <f>'STATE- GOA'!$F$397+'STATE- GOA'!$F$398+'STATE- GOA'!$F$399</f>
        <v>9.76</v>
      </c>
      <c r="K23" s="423">
        <f t="shared" si="4"/>
        <v>0.33631977946243963</v>
      </c>
      <c r="L23" s="425">
        <f>'STATE- GOA'!P397+'STATE- GOA'!P398+'STATE- GOA'!P399</f>
        <v>19691</v>
      </c>
      <c r="M23" s="426">
        <f>'STATE- GOA'!$S$397+'STATE- GOA'!$S$398+'STATE- GOA'!$S$399</f>
        <v>64.623999999999995</v>
      </c>
      <c r="N23" s="420">
        <f t="shared" si="2"/>
        <v>1.8716344179911031</v>
      </c>
      <c r="O23" s="425">
        <f>'STATE- GOA'!AA397+'STATE- GOA'!AA398+'STATE- GOA'!AA399</f>
        <v>19691</v>
      </c>
      <c r="P23" s="426">
        <f>'STATE- GOA'!$AB$397+'STATE- GOA'!$AB$398+'STATE- GOA'!$AB$399</f>
        <v>64.623999999999995</v>
      </c>
      <c r="Q23" s="420">
        <f t="shared" si="3"/>
        <v>2.0020734769640538</v>
      </c>
    </row>
    <row r="24" spans="1:17" ht="23.25" customHeight="1">
      <c r="A24" s="404">
        <v>14</v>
      </c>
      <c r="B24" s="424" t="s">
        <v>523</v>
      </c>
      <c r="C24" s="418">
        <v>393</v>
      </c>
      <c r="D24" s="419">
        <v>1965</v>
      </c>
      <c r="E24" s="420">
        <f t="shared" si="5"/>
        <v>0.9956436072874868</v>
      </c>
      <c r="F24" s="425">
        <f>'STATE- GOA'!$C$318</f>
        <v>2</v>
      </c>
      <c r="G24" s="431">
        <f>'STATE- GOA'!$D$318</f>
        <v>50</v>
      </c>
      <c r="H24" s="420">
        <f t="shared" si="1"/>
        <v>1.7219039091523498</v>
      </c>
      <c r="I24" s="425">
        <f>'STATE- GOA'!$E$318</f>
        <v>0</v>
      </c>
      <c r="J24" s="431">
        <f>'STATE- GOA'!$F$318</f>
        <v>0</v>
      </c>
      <c r="K24" s="423">
        <f t="shared" si="4"/>
        <v>0</v>
      </c>
      <c r="L24" s="425">
        <f>'STATE- GOA'!$R$318</f>
        <v>2</v>
      </c>
      <c r="M24" s="431">
        <f>'STATE- GOA'!$S$318</f>
        <v>100</v>
      </c>
      <c r="N24" s="420">
        <f t="shared" si="2"/>
        <v>2.8961909166735316</v>
      </c>
      <c r="O24" s="425">
        <f>'STATE- GOA'!$AA$318</f>
        <v>2</v>
      </c>
      <c r="P24" s="431">
        <f>'STATE- GOA'!$AB$318</f>
        <v>100</v>
      </c>
      <c r="Q24" s="420">
        <f t="shared" si="3"/>
        <v>3.0980339764855995</v>
      </c>
    </row>
    <row r="25" spans="1:17" ht="23.25" customHeight="1">
      <c r="A25" s="404">
        <v>15</v>
      </c>
      <c r="B25" s="424" t="s">
        <v>522</v>
      </c>
      <c r="C25" s="418"/>
      <c r="D25" s="419"/>
      <c r="E25" s="420">
        <f t="shared" si="5"/>
        <v>0</v>
      </c>
      <c r="F25" s="425"/>
      <c r="G25" s="431"/>
      <c r="H25" s="420">
        <f t="shared" si="1"/>
        <v>0</v>
      </c>
      <c r="I25" s="425"/>
      <c r="J25" s="431"/>
      <c r="K25" s="423"/>
      <c r="L25" s="425"/>
      <c r="M25" s="431"/>
      <c r="N25" s="420">
        <f t="shared" si="2"/>
        <v>0</v>
      </c>
      <c r="O25" s="425"/>
      <c r="P25" s="431"/>
      <c r="Q25" s="420">
        <f t="shared" si="3"/>
        <v>0</v>
      </c>
    </row>
    <row r="26" spans="1:17" ht="23.25" customHeight="1">
      <c r="A26" s="404">
        <v>16</v>
      </c>
      <c r="B26" s="424" t="s">
        <v>520</v>
      </c>
      <c r="C26" s="418"/>
      <c r="D26" s="419"/>
      <c r="E26" s="420">
        <f t="shared" si="5"/>
        <v>0</v>
      </c>
      <c r="F26" s="425">
        <f>'STATE- GOA'!$C$329</f>
        <v>5753</v>
      </c>
      <c r="G26" s="431">
        <f>'STATE- GOA'!$D$329</f>
        <v>28.76</v>
      </c>
      <c r="H26" s="420">
        <f t="shared" si="1"/>
        <v>0.99043912854443172</v>
      </c>
      <c r="I26" s="425">
        <f>'STATE- GOA'!$E$329</f>
        <v>5753</v>
      </c>
      <c r="J26" s="431">
        <f>'STATE- GOA'!$F$329</f>
        <v>28.76</v>
      </c>
      <c r="K26" s="423">
        <f t="shared" si="4"/>
        <v>1</v>
      </c>
      <c r="L26" s="425">
        <f>'STATE- GOA'!$R$329</f>
        <v>5694</v>
      </c>
      <c r="M26" s="431">
        <f>'STATE- GOA'!$S$329</f>
        <v>28.47</v>
      </c>
      <c r="N26" s="420">
        <f t="shared" si="2"/>
        <v>0.82454555397695439</v>
      </c>
      <c r="O26" s="425">
        <f>'STATE- GOA'!$AA$329</f>
        <v>5694</v>
      </c>
      <c r="P26" s="431">
        <f>'STATE- GOA'!$AB$329</f>
        <v>28.47</v>
      </c>
      <c r="Q26" s="420">
        <f t="shared" si="3"/>
        <v>0.8820102731054501</v>
      </c>
    </row>
    <row r="27" spans="1:17" ht="23.25" customHeight="1">
      <c r="A27" s="404">
        <v>17</v>
      </c>
      <c r="B27" s="424" t="s">
        <v>519</v>
      </c>
      <c r="C27" s="418"/>
      <c r="D27" s="419"/>
      <c r="E27" s="420">
        <f t="shared" si="5"/>
        <v>0</v>
      </c>
      <c r="F27" s="425"/>
      <c r="G27" s="431"/>
      <c r="H27" s="420">
        <f t="shared" si="1"/>
        <v>0</v>
      </c>
      <c r="I27" s="425"/>
      <c r="J27" s="431"/>
      <c r="K27" s="423"/>
      <c r="L27" s="425"/>
      <c r="M27" s="431"/>
      <c r="N27" s="420">
        <f t="shared" si="2"/>
        <v>0</v>
      </c>
      <c r="O27" s="425"/>
      <c r="P27" s="431"/>
      <c r="Q27" s="420">
        <f t="shared" si="3"/>
        <v>0</v>
      </c>
    </row>
    <row r="28" spans="1:17" ht="23.25" customHeight="1">
      <c r="A28" s="404">
        <v>18</v>
      </c>
      <c r="B28" s="424" t="s">
        <v>146</v>
      </c>
      <c r="C28" s="418">
        <v>55057</v>
      </c>
      <c r="D28" s="419">
        <v>297.51707799999997</v>
      </c>
      <c r="E28" s="420">
        <f t="shared" si="5"/>
        <v>0.15074858868679522</v>
      </c>
      <c r="F28" s="425"/>
      <c r="G28" s="431">
        <f>'STATE- GOA'!$D$405</f>
        <v>22.35</v>
      </c>
      <c r="H28" s="420">
        <f t="shared" si="1"/>
        <v>0.7696910473911005</v>
      </c>
      <c r="I28" s="425"/>
      <c r="J28" s="431">
        <f>'STATE- GOA'!$F$405</f>
        <v>8.16</v>
      </c>
      <c r="K28" s="423">
        <f t="shared" si="4"/>
        <v>0.36510067114093958</v>
      </c>
      <c r="L28" s="425"/>
      <c r="M28" s="431">
        <f>'STATE- GOA'!$S$405</f>
        <v>40.47</v>
      </c>
      <c r="N28" s="420">
        <f t="shared" si="2"/>
        <v>1.1720884639777782</v>
      </c>
      <c r="O28" s="425"/>
      <c r="P28" s="431">
        <f>'STATE- GOA'!$AB$405</f>
        <v>22.23</v>
      </c>
      <c r="Q28" s="420">
        <f t="shared" si="3"/>
        <v>0.6886929529727488</v>
      </c>
    </row>
    <row r="29" spans="1:17" ht="23.25" customHeight="1">
      <c r="A29" s="404">
        <v>19</v>
      </c>
      <c r="B29" s="424" t="s">
        <v>521</v>
      </c>
      <c r="C29" s="418">
        <v>33</v>
      </c>
      <c r="D29" s="419">
        <v>1143.1999999999998</v>
      </c>
      <c r="E29" s="420">
        <f t="shared" si="5"/>
        <v>0.57924670323208893</v>
      </c>
      <c r="F29" s="425">
        <f>'STATE- GOA'!$C$352</f>
        <v>0</v>
      </c>
      <c r="G29" s="431">
        <f>'STATE- GOA'!$D$352</f>
        <v>100</v>
      </c>
      <c r="H29" s="420">
        <f t="shared" si="1"/>
        <v>3.4438078183046996</v>
      </c>
      <c r="I29" s="425">
        <f>'STATE- GOA'!$E$352</f>
        <v>0</v>
      </c>
      <c r="J29" s="431">
        <f>'STATE- GOA'!$F$352</f>
        <v>25.04</v>
      </c>
      <c r="K29" s="423">
        <f t="shared" si="4"/>
        <v>0.25040000000000001</v>
      </c>
      <c r="L29" s="425">
        <f>'STATE- GOA'!$R$352</f>
        <v>8671</v>
      </c>
      <c r="M29" s="431">
        <f>'STATE- GOA'!$S$352</f>
        <v>137.44</v>
      </c>
      <c r="N29" s="420">
        <f t="shared" si="2"/>
        <v>3.9805247958761019</v>
      </c>
      <c r="O29" s="425">
        <f>'STATE- GOA'!$AA$352</f>
        <v>8</v>
      </c>
      <c r="P29" s="431">
        <f>'STATE- GOA'!$AB$352</f>
        <v>100</v>
      </c>
      <c r="Q29" s="420">
        <f t="shared" si="3"/>
        <v>3.0980339764855995</v>
      </c>
    </row>
    <row r="30" spans="1:17" ht="23.25" customHeight="1">
      <c r="A30" s="404">
        <v>20</v>
      </c>
      <c r="B30" s="424" t="s">
        <v>525</v>
      </c>
      <c r="C30" s="418"/>
      <c r="D30" s="419">
        <v>868.04847752269688</v>
      </c>
      <c r="E30" s="420">
        <f t="shared" si="5"/>
        <v>0.43983049234662031</v>
      </c>
      <c r="F30" s="425"/>
      <c r="G30" s="431">
        <f>'STATE- GOA'!$D$400</f>
        <v>12</v>
      </c>
      <c r="H30" s="420">
        <f t="shared" si="1"/>
        <v>0.41325693819656395</v>
      </c>
      <c r="I30" s="425"/>
      <c r="J30" s="431">
        <f>'STATE- GOA'!$F$400</f>
        <v>5.34</v>
      </c>
      <c r="K30" s="423">
        <f t="shared" si="4"/>
        <v>0.44500000000000001</v>
      </c>
      <c r="L30" s="425"/>
      <c r="M30" s="431">
        <f>'STATE- GOA'!$S$400</f>
        <v>15.739999999999998</v>
      </c>
      <c r="N30" s="420">
        <f t="shared" si="2"/>
        <v>0.45586045028441385</v>
      </c>
      <c r="O30" s="425"/>
      <c r="P30" s="431">
        <f>'STATE- GOA'!$AB$400</f>
        <v>10</v>
      </c>
      <c r="Q30" s="420">
        <f t="shared" si="3"/>
        <v>0.30980339764855996</v>
      </c>
    </row>
    <row r="31" spans="1:17" ht="23.25" customHeight="1">
      <c r="A31" s="404">
        <v>21</v>
      </c>
      <c r="B31" s="424" t="s">
        <v>107</v>
      </c>
      <c r="C31" s="418">
        <v>196884</v>
      </c>
      <c r="D31" s="419">
        <v>590.65200000000016</v>
      </c>
      <c r="E31" s="420">
        <f t="shared" si="5"/>
        <v>0.29927678775143451</v>
      </c>
      <c r="F31" s="425">
        <f>'STATE- GOA'!$C$356</f>
        <v>5526</v>
      </c>
      <c r="G31" s="426">
        <f>'STATE- GOA'!$D$356</f>
        <v>16.580000000000002</v>
      </c>
      <c r="H31" s="420">
        <f t="shared" si="1"/>
        <v>0.57098333627491926</v>
      </c>
      <c r="I31" s="425">
        <f>'STATE- GOA'!$E$356</f>
        <v>4351</v>
      </c>
      <c r="J31" s="426">
        <f>'STATE- GOA'!$F$356</f>
        <v>8.3209999999999997</v>
      </c>
      <c r="K31" s="423">
        <f t="shared" si="4"/>
        <v>0.50186972255729789</v>
      </c>
      <c r="L31" s="425">
        <f>'STATE- GOA'!$R$356</f>
        <v>5262</v>
      </c>
      <c r="M31" s="426">
        <f>'STATE- GOA'!$S$356</f>
        <v>15.786</v>
      </c>
      <c r="N31" s="420">
        <f t="shared" si="2"/>
        <v>0.45719269810608371</v>
      </c>
      <c r="O31" s="425">
        <f>'STATE- GOA'!$AA$356</f>
        <v>5262</v>
      </c>
      <c r="P31" s="426">
        <f>'STATE- GOA'!$AB$356</f>
        <v>15.786</v>
      </c>
      <c r="Q31" s="420">
        <f t="shared" si="3"/>
        <v>0.48905564352801667</v>
      </c>
    </row>
    <row r="32" spans="1:17" ht="23.25" customHeight="1">
      <c r="A32" s="404"/>
      <c r="B32" s="411" t="s">
        <v>16</v>
      </c>
      <c r="C32" s="412">
        <f>SUM(C18:C31)</f>
        <v>696037</v>
      </c>
      <c r="D32" s="413">
        <f>SUM(D18:D31)</f>
        <v>42708.083786214484</v>
      </c>
      <c r="E32" s="420">
        <f t="shared" si="5"/>
        <v>21.639710229640112</v>
      </c>
      <c r="F32" s="428">
        <f>SUM(F18:F31)</f>
        <v>15053</v>
      </c>
      <c r="G32" s="416">
        <f>SUM(G18:G31)</f>
        <v>962.29900000000009</v>
      </c>
      <c r="H32" s="420">
        <f t="shared" si="1"/>
        <v>33.139728197467946</v>
      </c>
      <c r="I32" s="428">
        <f>SUM(I18:I31)</f>
        <v>12158</v>
      </c>
      <c r="J32" s="416">
        <f>SUM(J18:J31)</f>
        <v>648.16099999999994</v>
      </c>
      <c r="K32" s="423">
        <f t="shared" si="4"/>
        <v>0.67355468518620498</v>
      </c>
      <c r="L32" s="428">
        <f>SUM(L18:L31)</f>
        <v>43017</v>
      </c>
      <c r="M32" s="416">
        <f>SUM(M18:M31)</f>
        <v>1224.6827200000002</v>
      </c>
      <c r="N32" s="420">
        <f t="shared" si="2"/>
        <v>35.469149694710353</v>
      </c>
      <c r="O32" s="428">
        <f>SUM(O18:O31)</f>
        <v>34354</v>
      </c>
      <c r="P32" s="416">
        <f>SUM(P18:P31)</f>
        <v>1148.9627200000002</v>
      </c>
      <c r="Q32" s="420">
        <f t="shared" si="3"/>
        <v>35.595255442753107</v>
      </c>
    </row>
    <row r="33" spans="1:17" ht="23.25" customHeight="1">
      <c r="A33" s="404"/>
      <c r="B33" s="411" t="s">
        <v>561</v>
      </c>
      <c r="C33" s="412"/>
      <c r="D33" s="413"/>
      <c r="E33" s="420">
        <f t="shared" si="5"/>
        <v>0</v>
      </c>
      <c r="F33" s="429"/>
      <c r="G33" s="430"/>
      <c r="H33" s="420">
        <f t="shared" si="1"/>
        <v>0</v>
      </c>
      <c r="I33" s="429"/>
      <c r="J33" s="430"/>
      <c r="K33" s="423"/>
      <c r="L33" s="429"/>
      <c r="M33" s="430"/>
      <c r="N33" s="420">
        <f t="shared" si="2"/>
        <v>0</v>
      </c>
      <c r="O33" s="429"/>
      <c r="P33" s="430"/>
      <c r="Q33" s="420">
        <f t="shared" si="3"/>
        <v>0</v>
      </c>
    </row>
    <row r="34" spans="1:17" ht="23.25" customHeight="1">
      <c r="A34" s="404">
        <v>23</v>
      </c>
      <c r="B34" s="424" t="s">
        <v>512</v>
      </c>
      <c r="C34" s="432">
        <v>43751</v>
      </c>
      <c r="D34" s="419">
        <v>77167.992000000013</v>
      </c>
      <c r="E34" s="420">
        <f t="shared" si="5"/>
        <v>39.100161792372489</v>
      </c>
      <c r="F34" s="425">
        <f>'STATE- GOA'!$C$266</f>
        <v>254</v>
      </c>
      <c r="G34" s="426">
        <f>'STATE- GOA'!$D$266</f>
        <v>1237.171</v>
      </c>
      <c r="H34" s="420">
        <f t="shared" si="1"/>
        <v>42.605791623798439</v>
      </c>
      <c r="I34" s="425">
        <f>'STATE- GOA'!$E$266</f>
        <v>254</v>
      </c>
      <c r="J34" s="426">
        <f>'STATE- GOA'!$F$266</f>
        <v>1214.6200000000001</v>
      </c>
      <c r="K34" s="423">
        <f t="shared" si="4"/>
        <v>0.98177212365954269</v>
      </c>
      <c r="L34" s="425">
        <f>'STATE- GOA'!$R$266</f>
        <v>254</v>
      </c>
      <c r="M34" s="426">
        <f>'STATE- GOA'!$S$266</f>
        <v>1410.1241400000001</v>
      </c>
      <c r="N34" s="420">
        <f t="shared" si="2"/>
        <v>40.839887256500759</v>
      </c>
      <c r="O34" s="425">
        <f>'STATE- GOA'!$AA$266</f>
        <v>254</v>
      </c>
      <c r="P34" s="426">
        <f>'STATE- GOA'!$AB$266</f>
        <v>1410.1241400000001</v>
      </c>
      <c r="Q34" s="420">
        <f t="shared" si="3"/>
        <v>43.686124967825371</v>
      </c>
    </row>
    <row r="35" spans="1:17" ht="23.25" customHeight="1">
      <c r="A35" s="404">
        <v>24</v>
      </c>
      <c r="B35" s="424" t="s">
        <v>527</v>
      </c>
      <c r="C35" s="418">
        <v>842267</v>
      </c>
      <c r="D35" s="419">
        <v>54901.957206713785</v>
      </c>
      <c r="E35" s="420">
        <f t="shared" si="5"/>
        <v>27.818210035845166</v>
      </c>
      <c r="F35" s="425">
        <f>'STATE- GOA'!$C$388</f>
        <v>7412</v>
      </c>
      <c r="G35" s="426">
        <f>'STATE- GOA'!$D$388</f>
        <v>53.069999999999993</v>
      </c>
      <c r="H35" s="420">
        <f t="shared" si="1"/>
        <v>1.8276288091743038</v>
      </c>
      <c r="I35" s="425">
        <f>'STATE- GOA'!$E$388</f>
        <v>0</v>
      </c>
      <c r="J35" s="426">
        <f>'STATE- GOA'!$F$388</f>
        <v>0</v>
      </c>
      <c r="K35" s="423">
        <f t="shared" si="4"/>
        <v>0</v>
      </c>
      <c r="L35" s="425">
        <f>'STATE- GOA'!$R$388</f>
        <v>7511</v>
      </c>
      <c r="M35" s="426">
        <f>'STATE- GOA'!$S$388</f>
        <v>150.26869000000002</v>
      </c>
      <c r="N35" s="420">
        <f t="shared" si="2"/>
        <v>4.3520681503843086</v>
      </c>
      <c r="O35" s="425">
        <f>'STATE- GOA'!$AA$388</f>
        <v>7424</v>
      </c>
      <c r="P35" s="426">
        <f>'STATE- GOA'!$AB$388</f>
        <v>55.0762</v>
      </c>
      <c r="Q35" s="420">
        <f t="shared" si="3"/>
        <v>1.7062793889571617</v>
      </c>
    </row>
    <row r="36" spans="1:17" ht="23.25" customHeight="1">
      <c r="A36" s="404"/>
      <c r="B36" s="411" t="s">
        <v>16</v>
      </c>
      <c r="C36" s="412">
        <f>SUM(C34:C35)</f>
        <v>886018</v>
      </c>
      <c r="D36" s="413">
        <f>SUM(D34:D35)</f>
        <v>132069.94920671379</v>
      </c>
      <c r="E36" s="420">
        <f t="shared" si="5"/>
        <v>66.918371828217659</v>
      </c>
      <c r="F36" s="428">
        <f>SUM(F34:F35)</f>
        <v>7666</v>
      </c>
      <c r="G36" s="416">
        <f>SUM(G34:G35)</f>
        <v>1290.241</v>
      </c>
      <c r="H36" s="420">
        <f t="shared" si="1"/>
        <v>44.433420432972746</v>
      </c>
      <c r="I36" s="428">
        <f>SUM(I34:I35)</f>
        <v>254</v>
      </c>
      <c r="J36" s="416">
        <f>SUM(J34:J35)</f>
        <v>1214.6200000000001</v>
      </c>
      <c r="K36" s="423">
        <f t="shared" si="4"/>
        <v>0.94139001938397571</v>
      </c>
      <c r="L36" s="428">
        <f>SUM(L34:L35)</f>
        <v>7765</v>
      </c>
      <c r="M36" s="416">
        <f>SUM(M34:M35)</f>
        <v>1560.3928300000002</v>
      </c>
      <c r="N36" s="420">
        <f>M36/$M$37*100</f>
        <v>45.191955406885072</v>
      </c>
      <c r="O36" s="428">
        <f>SUM(O34:O35)</f>
        <v>7678</v>
      </c>
      <c r="P36" s="416">
        <f>SUM(P34:P35)</f>
        <v>1465.2003400000001</v>
      </c>
      <c r="Q36" s="420">
        <f t="shared" si="3"/>
        <v>45.392404356782528</v>
      </c>
    </row>
    <row r="37" spans="1:17" s="433" customFormat="1" ht="23.25" customHeight="1">
      <c r="A37" s="410"/>
      <c r="B37" s="411" t="s">
        <v>590</v>
      </c>
      <c r="C37" s="412">
        <f>C16+C32+C36</f>
        <v>2590523</v>
      </c>
      <c r="D37" s="413">
        <f>D16+D32+D36</f>
        <v>197359.77669292828</v>
      </c>
      <c r="E37" s="420">
        <f t="shared" si="5"/>
        <v>100</v>
      </c>
      <c r="F37" s="428">
        <f>F16+F32+F36</f>
        <v>184086</v>
      </c>
      <c r="G37" s="416">
        <f>G16+G32+G36</f>
        <v>2903.7624999999998</v>
      </c>
      <c r="H37" s="420">
        <f t="shared" si="1"/>
        <v>100</v>
      </c>
      <c r="I37" s="428">
        <f>I16+I32+I36</f>
        <v>170435</v>
      </c>
      <c r="J37" s="416">
        <f>J16+J32+J36</f>
        <v>2487.3879999999999</v>
      </c>
      <c r="K37" s="423">
        <f t="shared" si="4"/>
        <v>0.85660862415572903</v>
      </c>
      <c r="L37" s="428">
        <f>L16+L32+L36</f>
        <v>211207</v>
      </c>
      <c r="M37" s="416">
        <f>M16+M32+M36</f>
        <v>3452.8110500000003</v>
      </c>
      <c r="N37" s="420">
        <f t="shared" si="2"/>
        <v>100</v>
      </c>
      <c r="O37" s="428">
        <f>O16+O32+O36</f>
        <v>201363</v>
      </c>
      <c r="P37" s="416">
        <f>P16+P32+P36</f>
        <v>3227.8535600000005</v>
      </c>
      <c r="Q37" s="420">
        <f t="shared" si="3"/>
        <v>100</v>
      </c>
    </row>
    <row r="39" spans="1:17">
      <c r="C39" s="434">
        <f>'[26]GUJARAT-Annexure-V'!$C$518</f>
        <v>2655725</v>
      </c>
      <c r="D39" s="434">
        <f>'[26]GUJARAT-Annexure-V'!$D$518</f>
        <v>197359.77669292822</v>
      </c>
      <c r="F39" s="435"/>
      <c r="G39" s="436">
        <f>'STATE- GOA'!$D$407</f>
        <v>2903.7625000000003</v>
      </c>
      <c r="I39" s="435">
        <f>'STATE- GOA'!E407</f>
        <v>170435</v>
      </c>
      <c r="J39" s="436">
        <f>'STATE- GOA'!F407</f>
        <v>2487.3879999999999</v>
      </c>
      <c r="L39" s="435">
        <f>'STATE- GOA'!R407</f>
        <v>211207</v>
      </c>
      <c r="M39" s="436">
        <f>'STATE- GOA'!S407</f>
        <v>3452.8110499999993</v>
      </c>
      <c r="O39" s="435">
        <f>'STATE- GOA'!AA407</f>
        <v>202845</v>
      </c>
      <c r="P39" s="436">
        <f>'STATE- GOA'!AB407</f>
        <v>3227.8535599999996</v>
      </c>
    </row>
    <row r="40" spans="1:17">
      <c r="C40" s="437">
        <f>C39-C37</f>
        <v>65202</v>
      </c>
      <c r="D40" s="434">
        <f>D39-D37</f>
        <v>0</v>
      </c>
      <c r="F40" s="435">
        <f>F39-F37</f>
        <v>-184086</v>
      </c>
      <c r="G40" s="436">
        <f>G39-G37</f>
        <v>0</v>
      </c>
      <c r="I40" s="435">
        <f>I39-I37</f>
        <v>0</v>
      </c>
      <c r="J40" s="436">
        <f>J39-J37</f>
        <v>0</v>
      </c>
      <c r="L40" s="435">
        <f>L39-L37</f>
        <v>0</v>
      </c>
      <c r="M40" s="436">
        <f>M39-M37</f>
        <v>0</v>
      </c>
      <c r="O40" s="435">
        <f>O39-O37</f>
        <v>1482</v>
      </c>
      <c r="P40" s="436">
        <f>P39-P37</f>
        <v>0</v>
      </c>
    </row>
    <row r="41" spans="1:17">
      <c r="K41" s="436"/>
      <c r="N41" s="436"/>
    </row>
    <row r="392" spans="19:19">
      <c r="S392" s="436"/>
    </row>
  </sheetData>
  <mergeCells count="5">
    <mergeCell ref="O2:P2"/>
    <mergeCell ref="C2:D2"/>
    <mergeCell ref="F2:G2"/>
    <mergeCell ref="I2:J2"/>
    <mergeCell ref="L2:M2"/>
  </mergeCells>
  <printOptions horizontalCentered="1"/>
  <pageMargins left="0.28999999999999998" right="0.16" top="0.35" bottom="0.27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North District </vt:lpstr>
      <vt:lpstr>South Disrict</vt:lpstr>
      <vt:lpstr>STATE- GOA</vt:lpstr>
      <vt:lpstr>SFD</vt:lpstr>
      <vt:lpstr>Fund released-2016-17</vt:lpstr>
      <vt:lpstr>Folder-Fin.stat</vt:lpstr>
      <vt:lpstr>Breakup of interventions-17-18</vt:lpstr>
      <vt:lpstr>Recomm_2017-18</vt:lpstr>
      <vt:lpstr>categorywise-2017-18</vt:lpstr>
      <vt:lpstr>Provision-17-18</vt:lpstr>
      <vt:lpstr>Pro-Rec-17-18</vt:lpstr>
      <vt:lpstr>Progress &amp; expdr.-2016-17</vt:lpstr>
      <vt:lpstr>Pro-Rec-16-17</vt:lpstr>
      <vt:lpstr>Exe.summ-17-18</vt:lpstr>
      <vt:lpstr>'Breakup of interventions-17-18'!Print_Area</vt:lpstr>
      <vt:lpstr>'categorywise-2017-18'!Print_Area</vt:lpstr>
      <vt:lpstr>'Exe.summ-17-18'!Print_Area</vt:lpstr>
      <vt:lpstr>'Folder-Fin.stat'!Print_Area</vt:lpstr>
      <vt:lpstr>'Fund released-2016-17'!Print_Area</vt:lpstr>
      <vt:lpstr>'North District '!Print_Area</vt:lpstr>
      <vt:lpstr>'Progress &amp; expdr.-2016-17'!Print_Area</vt:lpstr>
      <vt:lpstr>'Pro-Rec-16-17'!Print_Area</vt:lpstr>
      <vt:lpstr>'Recomm_2017-18'!Print_Area</vt:lpstr>
      <vt:lpstr>SFD!Print_Area</vt:lpstr>
      <vt:lpstr>'South Disrict'!Print_Area</vt:lpstr>
      <vt:lpstr>'STATE- GOA'!Print_Area</vt:lpstr>
      <vt:lpstr>'Exe.summ-17-18'!Print_Titles</vt:lpstr>
      <vt:lpstr>'North District '!Print_Titles</vt:lpstr>
      <vt:lpstr>'Progress &amp; expdr.-2016-17'!Print_Titles</vt:lpstr>
      <vt:lpstr>'Recomm_2017-18'!Print_Titles</vt:lpstr>
      <vt:lpstr>'South Disrict'!Print_Titles</vt:lpstr>
      <vt:lpstr>'STATE- GOA'!Print_Titles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br-fm</dc:creator>
  <cp:lastModifiedBy>Amit Kumar</cp:lastModifiedBy>
  <cp:lastPrinted>2017-05-22T06:45:50Z</cp:lastPrinted>
  <dcterms:created xsi:type="dcterms:W3CDTF">2014-11-18T10:12:34Z</dcterms:created>
  <dcterms:modified xsi:type="dcterms:W3CDTF">2017-05-22T06:45:55Z</dcterms:modified>
</cp:coreProperties>
</file>